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CLIENTS\Southwest Ranches (Town of)\2016_2017 Collection RFP\RFP\"/>
    </mc:Choice>
  </mc:AlternateContent>
  <bookViews>
    <workbookView xWindow="1290" yWindow="120" windowWidth="12120" windowHeight="7965" tabRatio="729"/>
  </bookViews>
  <sheets>
    <sheet name="Page 1" sheetId="1" r:id="rId1"/>
    <sheet name="Page 2" sheetId="29" r:id="rId2"/>
    <sheet name="Page 3" sheetId="30" r:id="rId3"/>
    <sheet name="Page 4" sheetId="23" r:id="rId4"/>
    <sheet name="Page 5" sheetId="28" r:id="rId5"/>
  </sheets>
  <definedNames>
    <definedName name="_xlnm.Print_Area" localSheetId="0">'Page 1'!$A$1:$J$21</definedName>
    <definedName name="_xlnm.Print_Area" localSheetId="1">'Page 2'!$A$1:$J$21</definedName>
    <definedName name="_xlnm.Print_Area" localSheetId="2">'Page 3'!$A$1:$K$20</definedName>
    <definedName name="_xlnm.Print_Area" localSheetId="4">'Page 5'!$A$1:$H$13</definedName>
  </definedNames>
  <calcPr calcId="152511"/>
</workbook>
</file>

<file path=xl/calcChain.xml><?xml version="1.0" encoding="utf-8"?>
<calcChain xmlns="http://schemas.openxmlformats.org/spreadsheetml/2006/main">
  <c r="Y36" i="23" l="1"/>
  <c r="Y32" i="23"/>
  <c r="Y28" i="23"/>
  <c r="Y24" i="23"/>
  <c r="Y20" i="23"/>
  <c r="M10" i="23"/>
  <c r="M7" i="23"/>
  <c r="D15" i="23" s="1"/>
  <c r="J10" i="29"/>
  <c r="J11" i="29"/>
  <c r="J9" i="29"/>
  <c r="J11" i="1"/>
  <c r="J10" i="1"/>
  <c r="J9" i="1"/>
  <c r="G13" i="29" l="1"/>
  <c r="J13" i="29" s="1"/>
  <c r="G12" i="29"/>
  <c r="J12" i="29" s="1"/>
  <c r="G14" i="29" l="1"/>
  <c r="J14" i="29"/>
  <c r="V35" i="23" l="1"/>
  <c r="V37" i="23" s="1"/>
  <c r="S35" i="23"/>
  <c r="S37" i="23" s="1"/>
  <c r="P35" i="23"/>
  <c r="P37" i="23" s="1"/>
  <c r="M35" i="23"/>
  <c r="M37" i="23" s="1"/>
  <c r="J35" i="23"/>
  <c r="J37" i="23" s="1"/>
  <c r="G35" i="23"/>
  <c r="G37" i="23" s="1"/>
  <c r="V31" i="23"/>
  <c r="V33" i="23" s="1"/>
  <c r="S31" i="23"/>
  <c r="S33" i="23" s="1"/>
  <c r="P31" i="23"/>
  <c r="P33" i="23" s="1"/>
  <c r="M31" i="23"/>
  <c r="M33" i="23" s="1"/>
  <c r="J31" i="23"/>
  <c r="J33" i="23" s="1"/>
  <c r="G31" i="23"/>
  <c r="G33" i="23" s="1"/>
  <c r="V27" i="23"/>
  <c r="V29" i="23" s="1"/>
  <c r="S27" i="23"/>
  <c r="S29" i="23" s="1"/>
  <c r="P27" i="23"/>
  <c r="P29" i="23" s="1"/>
  <c r="M27" i="23"/>
  <c r="M29" i="23" s="1"/>
  <c r="J27" i="23"/>
  <c r="J29" i="23" s="1"/>
  <c r="G27" i="23"/>
  <c r="G29" i="23" s="1"/>
  <c r="V23" i="23"/>
  <c r="V25" i="23" s="1"/>
  <c r="S23" i="23"/>
  <c r="S25" i="23" s="1"/>
  <c r="P23" i="23"/>
  <c r="P25" i="23" s="1"/>
  <c r="M23" i="23"/>
  <c r="J23" i="23"/>
  <c r="G23" i="23"/>
  <c r="V19" i="23"/>
  <c r="S19" i="23"/>
  <c r="P19" i="23"/>
  <c r="M19" i="23"/>
  <c r="J19" i="23"/>
  <c r="G19" i="23"/>
  <c r="V15" i="23"/>
  <c r="S15" i="23"/>
  <c r="P15" i="23"/>
  <c r="M15" i="23"/>
  <c r="J15" i="23"/>
  <c r="G15" i="23"/>
  <c r="D35" i="23"/>
  <c r="Y35" i="23" s="1"/>
  <c r="Y37" i="23" s="1"/>
  <c r="D31" i="23"/>
  <c r="D27" i="23"/>
  <c r="D23" i="23"/>
  <c r="D19" i="23"/>
  <c r="Y19" i="23" s="1"/>
  <c r="G13" i="1"/>
  <c r="G12" i="1"/>
  <c r="J12" i="1" s="1"/>
  <c r="S36" i="23"/>
  <c r="Y27" i="23" l="1"/>
  <c r="Y29" i="23" s="1"/>
  <c r="D29" i="23"/>
  <c r="Y23" i="23"/>
  <c r="Y25" i="23" s="1"/>
  <c r="Y31" i="23"/>
  <c r="D33" i="23"/>
  <c r="G14" i="1"/>
  <c r="J13" i="1"/>
  <c r="J14" i="1" s="1"/>
  <c r="G16" i="23"/>
  <c r="D16" i="23"/>
  <c r="D17" i="23" s="1"/>
  <c r="G20" i="23"/>
  <c r="G21" i="23" s="1"/>
  <c r="P20" i="23"/>
  <c r="P21" i="23" s="1"/>
  <c r="G24" i="23"/>
  <c r="G25" i="23" s="1"/>
  <c r="P24" i="23"/>
  <c r="P28" i="23"/>
  <c r="D28" i="23"/>
  <c r="S16" i="23"/>
  <c r="S17" i="23" s="1"/>
  <c r="G17" i="23"/>
  <c r="V24" i="23"/>
  <c r="V28" i="23"/>
  <c r="D32" i="23"/>
  <c r="J32" i="23"/>
  <c r="V32" i="23"/>
  <c r="J36" i="23"/>
  <c r="V36" i="23"/>
  <c r="Y15" i="23"/>
  <c r="Y17" i="23" s="1"/>
  <c r="D20" i="23"/>
  <c r="D36" i="23"/>
  <c r="D37" i="23" s="1"/>
  <c r="M16" i="23"/>
  <c r="M17" i="23" s="1"/>
  <c r="M20" i="23"/>
  <c r="M21" i="23" s="1"/>
  <c r="V20" i="23"/>
  <c r="V21" i="23" s="1"/>
  <c r="J24" i="23"/>
  <c r="J25" i="23" s="1"/>
  <c r="S24" i="23"/>
  <c r="J28" i="23"/>
  <c r="S28" i="23"/>
  <c r="J16" i="23"/>
  <c r="J17" i="23" s="1"/>
  <c r="V16" i="23"/>
  <c r="V17" i="23" s="1"/>
  <c r="M24" i="23"/>
  <c r="M25" i="23" s="1"/>
  <c r="M28" i="23"/>
  <c r="P32" i="23"/>
  <c r="P36" i="23"/>
  <c r="D24" i="23"/>
  <c r="P16" i="23"/>
  <c r="P17" i="23" s="1"/>
  <c r="J20" i="23"/>
  <c r="J21" i="23" s="1"/>
  <c r="S20" i="23"/>
  <c r="S21" i="23" s="1"/>
  <c r="G28" i="23"/>
  <c r="G32" i="23"/>
  <c r="M32" i="23"/>
  <c r="S32" i="23"/>
  <c r="G36" i="23"/>
  <c r="M36" i="23"/>
  <c r="Y16" i="23" l="1"/>
  <c r="D25" i="23"/>
  <c r="Y21" i="23"/>
  <c r="D21" i="23"/>
  <c r="Y33" i="23"/>
  <c r="Y38" i="23" l="1"/>
  <c r="Y39" i="23" s="1"/>
  <c r="J17" i="29" s="1"/>
  <c r="J20" i="29" s="1"/>
  <c r="J17" i="1" l="1"/>
  <c r="J20" i="1" s="1"/>
</calcChain>
</file>

<file path=xl/sharedStrings.xml><?xml version="1.0" encoding="utf-8"?>
<sst xmlns="http://schemas.openxmlformats.org/spreadsheetml/2006/main" count="360" uniqueCount="91">
  <si>
    <t>$</t>
  </si>
  <si>
    <t>(a)</t>
  </si>
  <si>
    <t>(b)</t>
  </si>
  <si>
    <t>(d)</t>
  </si>
  <si>
    <t>(c)</t>
  </si>
  <si>
    <t>(e)</t>
  </si>
  <si>
    <t>(f)</t>
  </si>
  <si>
    <t>(g)</t>
  </si>
  <si>
    <t>(h)</t>
  </si>
  <si>
    <t>(j)</t>
  </si>
  <si>
    <t>(k)</t>
  </si>
  <si>
    <t>(l)</t>
  </si>
  <si>
    <t>(i)</t>
  </si>
  <si>
    <t># of Service Units</t>
  </si>
  <si>
    <t>(m)</t>
  </si>
  <si>
    <t>(n)</t>
  </si>
  <si>
    <t>Cubic Yards</t>
  </si>
  <si>
    <t xml:space="preserve">Weight per cubic yard disposal factor = </t>
  </si>
  <si>
    <t xml:space="preserve">Disposal portion of per cubic yard charge =  </t>
  </si>
  <si>
    <t>(to be proposed)</t>
  </si>
  <si>
    <t>Collection</t>
  </si>
  <si>
    <t>Disposal</t>
  </si>
  <si>
    <t>Total</t>
  </si>
  <si>
    <t>Monthly Rate</t>
  </si>
  <si>
    <t>Totals</t>
  </si>
  <si>
    <t>Price Form</t>
  </si>
  <si>
    <t>Service</t>
  </si>
  <si>
    <t>Est. Units/ Month</t>
  </si>
  <si>
    <t>Pickups/Week</t>
  </si>
  <si>
    <t>Collection fee per cubic yard =</t>
  </si>
  <si>
    <t xml:space="preserve">Disposal fee per ton = </t>
  </si>
  <si>
    <t>Solid Waste Disposal</t>
  </si>
  <si>
    <t>Solid Waste Collection
(2x/week, manual, unlimited)</t>
  </si>
  <si>
    <t>Generation Factor (tons/unit/ year)</t>
  </si>
  <si>
    <t>NA</t>
  </si>
  <si>
    <t>= a*b*12</t>
  </si>
  <si>
    <t>Monthly Fee per Service Unit</t>
  </si>
  <si>
    <t>Annual Price</t>
  </si>
  <si>
    <t>Monthly Total for Commercial Solid Waste Collection and Disposal</t>
  </si>
  <si>
    <t>Page 1</t>
  </si>
  <si>
    <t>Annual Total for Commercial Solid Waste Collection and Disposal</t>
  </si>
  <si>
    <t>Page 3</t>
  </si>
  <si>
    <t>Page 4</t>
  </si>
  <si>
    <t>Annual Total for Residential Collection Services (sum of rows 1-5)</t>
  </si>
  <si>
    <t>PROPOSER'S NAME:</t>
  </si>
  <si>
    <t>(Will be adjusted based on current disposal fee at Designated Disposal Facility)</t>
  </si>
  <si>
    <t>Proposer should complete the Excel spreadsheet version of the Price Form pages.  All cells in the Excel spreadsheets are locked except for the yellow-highlighted cells in which Proposer is to enter its name or prices. The spreadsheet is pre-populated with formulas that will calculate annual prices. Proposer is to enter its Commercial collection fee per cubic yard below.  The numbers of Commercial billing units listed below are estimates for the purposes of this RFP only.  The Town makes no guarantee as to the number of Commercial Customers that will be serviced.</t>
  </si>
  <si>
    <t>NOT-TO-EXCEED COMMERCIAL RECYCLING FEES</t>
  </si>
  <si>
    <t>COMMERCIAL RECYCLING SERVICES</t>
  </si>
  <si>
    <t>Paper</t>
  </si>
  <si>
    <t>Commingled Containers</t>
  </si>
  <si>
    <t>Single Stream Recyclables</t>
  </si>
  <si>
    <t>Recycling Collection
(1x/week in Town-provided Roll Cart)</t>
  </si>
  <si>
    <t>Bulk Waste (Yard Trash and Bulk Trash) Processing/Recycling/Disposal
(Proposer must bid fee per ton)</t>
  </si>
  <si>
    <t>(a*b)+(c*d)+(e*f)+(g*h)+(i*j)+(k*l)+
(m*n)=</t>
  </si>
  <si>
    <t>Proposer should complete the Excel spreadsheet version of the Price Form pages.  All cells in the Excel spreadsheets are locked except for the yellow-highlighted cells in which Proposer is to enter its name or prices. The spreadsheet is pre-populated with formulas that will calculate annual prices.  Unit numbers are for RFP evaluation purposes only and may vary during the term of the Contract.</t>
  </si>
  <si>
    <r>
      <t xml:space="preserve">Bulk Waste Collection
</t>
    </r>
    <r>
      <rPr>
        <sz val="9"/>
        <rFont val="Arial"/>
        <family val="2"/>
      </rPr>
      <t>(every other week, 12 cy limit)</t>
    </r>
  </si>
  <si>
    <t>RESIDENTIAL COLLECTION SERVICE (MANUAL SOLID WASTE)</t>
  </si>
  <si>
    <t>Fee per Cubic Yard</t>
  </si>
  <si>
    <t>RESIDENTIAL COLLECTION SERVICE (CARTED SOLID WASTE)</t>
  </si>
  <si>
    <t>Annual Total for Residential Collection Services, not including extra Roll Cart (sum of rows 11-15)</t>
  </si>
  <si>
    <t>65-Gallon Cart / Month (weekly collection)</t>
  </si>
  <si>
    <t>95-Gallon Cart / Month (weekly collection)</t>
  </si>
  <si>
    <t>Dumpster - Cubic Yard / Month (weekly collection)</t>
  </si>
  <si>
    <t xml:space="preserve">     COMMERCIAL COLLECTION SERVICE</t>
  </si>
  <si>
    <t xml:space="preserve">     TOTAL ANNUAL PRICE</t>
  </si>
  <si>
    <t>proposed value rounded</t>
  </si>
  <si>
    <t>Disposal Fee ($/ton)</t>
  </si>
  <si>
    <t>Page 2</t>
  </si>
  <si>
    <r>
      <t xml:space="preserve">Solid Waste Collection
</t>
    </r>
    <r>
      <rPr>
        <sz val="8"/>
        <rFont val="Arial"/>
        <family val="2"/>
      </rPr>
      <t>(2x/week in Contractor-provided Roll Cart)</t>
    </r>
  </si>
  <si>
    <t>TOTAL PRICE (sum of rows 6 &amp; 7)</t>
  </si>
  <si>
    <t>Annual Total for Commercial Collection Services (page 4 total)</t>
  </si>
  <si>
    <t>= page 4 total</t>
  </si>
  <si>
    <t>TOTAL PRICE (sum of rows 16 &amp; 17)</t>
  </si>
  <si>
    <t>Page 5</t>
  </si>
  <si>
    <t>Fee per Pick Up</t>
  </si>
  <si>
    <t>Fee per Cart</t>
  </si>
  <si>
    <r>
      <t>Bulk Waste collection in excess of 12 cy per set-out limit 
Option 2 - Au</t>
    </r>
    <r>
      <rPr>
        <sz val="9"/>
        <rFont val="Arial"/>
        <family val="2"/>
      </rPr>
      <t>tomatically invoice customer for excess</t>
    </r>
  </si>
  <si>
    <t>Additional or replacement Solid Waste Roll Cart - 95-gallon</t>
  </si>
  <si>
    <t>Additional or replacement Solid Waste Roll Cart - 65-gallon</t>
  </si>
  <si>
    <t>ADDITIONAL RESIDENTIAL SERVICES</t>
  </si>
  <si>
    <t>Bulk Waste collection in excess of 12 cy limit 
Option 1 - Following customer request and approval of service fee</t>
  </si>
  <si>
    <t>Solid Waste Collection on unscheduled service day (following customer request and approval of service fee)</t>
  </si>
  <si>
    <t>Bulk Waste collection on unscheduled service day (following customer request and approval of service fee)</t>
  </si>
  <si>
    <t>Servicing additional Solid Waste Roll Cart (65 or 95 gallon)</t>
  </si>
  <si>
    <t>Additional or replacement Recycling Waste Roll Cart - 95-gallon (serviced at no additional fee)</t>
  </si>
  <si>
    <t>Additional or replacement Recycling Waste Roll Cart - 65-gallon (serviced at no additional fee)</t>
  </si>
  <si>
    <t>FEES FOR ADDITIONAL RESIDENTIAL SERVICES</t>
  </si>
  <si>
    <t xml:space="preserve">Proposer should provide the fees for additional residential services as specified below. Contractor is responsible for invoicing and collecting payment for these fees. </t>
  </si>
  <si>
    <t xml:space="preserve">Proposer should provide the not-to-exceed commercial recycling fees it will charge commercial customers requesting recycling services.  The selected proposer (Contractor) shall provide this service on a non-exclusive basis.  Contractor may charge less than these prices, but may not charge more.  </t>
  </si>
  <si>
    <t>Yearly Fee per Cart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</si>
</sst>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0" x14ac:knownFonts="1">
    <font>
      <sz val="10"/>
      <name val="Arial"/>
    </font>
    <font>
      <sz val="10"/>
      <name val="Arial"/>
      <family val="2"/>
    </font>
    <font>
      <b/>
      <sz val="12"/>
      <name val="Arial"/>
      <family val="2"/>
    </font>
    <font>
      <b/>
      <sz val="10"/>
      <name val="Arial"/>
      <family val="2"/>
    </font>
    <font>
      <sz val="10"/>
      <name val="Arial"/>
      <family val="2"/>
    </font>
    <font>
      <b/>
      <i/>
      <sz val="12"/>
      <name val="Arial"/>
      <family val="2"/>
    </font>
    <font>
      <sz val="9"/>
      <name val="Arial"/>
      <family val="2"/>
    </font>
    <font>
      <sz val="10"/>
      <name val="Arial Narrow"/>
      <family val="2"/>
    </font>
    <font>
      <b/>
      <sz val="10"/>
      <color rgb="FFFF0000"/>
      <name val="Arial"/>
      <family val="2"/>
    </font>
    <font>
      <sz val="8"/>
      <name val="Arial"/>
      <family val="2"/>
    </font>
  </fonts>
  <fills count="7">
    <fill>
      <patternFill patternType="none"/>
    </fill>
    <fill>
      <patternFill patternType="gray125"/>
    </fill>
    <fill>
      <patternFill patternType="solid">
        <fgColor indexed="2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s>
  <borders count="95">
    <border>
      <left/>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diagonal/>
    </border>
    <border>
      <left/>
      <right style="double">
        <color indexed="64"/>
      </right>
      <top/>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top style="thin">
        <color indexed="64"/>
      </top>
      <bottom style="dashDot">
        <color indexed="64"/>
      </bottom>
      <diagonal/>
    </border>
    <border>
      <left/>
      <right style="thin">
        <color indexed="64"/>
      </right>
      <top style="thin">
        <color indexed="64"/>
      </top>
      <bottom style="dashDot">
        <color indexed="64"/>
      </bottom>
      <diagonal/>
    </border>
    <border>
      <left/>
      <right style="double">
        <color indexed="64"/>
      </right>
      <top style="thin">
        <color indexed="64"/>
      </top>
      <bottom style="dashDot">
        <color indexed="64"/>
      </bottom>
      <diagonal/>
    </border>
    <border>
      <left style="double">
        <color indexed="64"/>
      </left>
      <right style="thin">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mediumDashed">
        <color theme="1" tint="0.499984740745262"/>
      </bottom>
      <diagonal/>
    </border>
    <border>
      <left/>
      <right style="thin">
        <color indexed="64"/>
      </right>
      <top style="thin">
        <color indexed="64"/>
      </top>
      <bottom style="mediumDashed">
        <color theme="1" tint="0.499984740745262"/>
      </bottom>
      <diagonal/>
    </border>
    <border>
      <left/>
      <right style="double">
        <color indexed="64"/>
      </right>
      <top style="thin">
        <color indexed="64"/>
      </top>
      <bottom style="mediumDashed">
        <color theme="1" tint="0.499984740745262"/>
      </bottom>
      <diagonal/>
    </border>
    <border>
      <left style="thin">
        <color indexed="64"/>
      </left>
      <right/>
      <top style="mediumDashed">
        <color theme="1" tint="0.499984740745262"/>
      </top>
      <bottom style="thin">
        <color indexed="64"/>
      </bottom>
      <diagonal/>
    </border>
    <border>
      <left/>
      <right style="thin">
        <color indexed="64"/>
      </right>
      <top style="mediumDashed">
        <color theme="1" tint="0.499984740745262"/>
      </top>
      <bottom style="thin">
        <color indexed="64"/>
      </bottom>
      <diagonal/>
    </border>
    <border>
      <left/>
      <right style="double">
        <color indexed="64"/>
      </right>
      <top style="mediumDashed">
        <color theme="1" tint="0.499984740745262"/>
      </top>
      <bottom style="thin">
        <color indexed="64"/>
      </bottom>
      <diagonal/>
    </border>
    <border>
      <left style="double">
        <color indexed="64"/>
      </left>
      <right/>
      <top style="thin">
        <color indexed="64"/>
      </top>
      <bottom style="mediumDashed">
        <color theme="1" tint="0.499984740745262"/>
      </bottom>
      <diagonal/>
    </border>
    <border>
      <left/>
      <right/>
      <top style="thin">
        <color indexed="64"/>
      </top>
      <bottom style="mediumDashed">
        <color theme="1" tint="0.499984740745262"/>
      </bottom>
      <diagonal/>
    </border>
    <border>
      <left style="double">
        <color indexed="64"/>
      </left>
      <right/>
      <top style="mediumDashed">
        <color theme="1" tint="0.499984740745262"/>
      </top>
      <bottom style="thin">
        <color indexed="64"/>
      </bottom>
      <diagonal/>
    </border>
    <border>
      <left/>
      <right/>
      <top style="mediumDashed">
        <color theme="1" tint="0.499984740745262"/>
      </top>
      <bottom style="thin">
        <color indexed="64"/>
      </bottom>
      <diagonal/>
    </border>
    <border>
      <left style="double">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279">
    <xf numFmtId="0" fontId="0" fillId="0" borderId="0" xfId="0"/>
    <xf numFmtId="0" fontId="3" fillId="0" borderId="0" xfId="0" applyFont="1"/>
    <xf numFmtId="0" fontId="0" fillId="0" borderId="0" xfId="0" applyAlignment="1">
      <alignment vertical="top"/>
    </xf>
    <xf numFmtId="0" fontId="0" fillId="0" borderId="0" xfId="0" applyAlignment="1">
      <alignment vertical="center"/>
    </xf>
    <xf numFmtId="0" fontId="0" fillId="2" borderId="1" xfId="0" applyFill="1" applyBorder="1"/>
    <xf numFmtId="0" fontId="0" fillId="2" borderId="2" xfId="0" applyFill="1" applyBorder="1"/>
    <xf numFmtId="0" fontId="2" fillId="0" borderId="0" xfId="2" applyFont="1" applyAlignment="1">
      <alignment horizontal="center"/>
    </xf>
    <xf numFmtId="0" fontId="4" fillId="0" borderId="0" xfId="2"/>
    <xf numFmtId="0" fontId="5" fillId="0" borderId="0" xfId="2" applyFont="1" applyAlignment="1">
      <alignment horizontal="center"/>
    </xf>
    <xf numFmtId="0" fontId="4" fillId="0" borderId="0" xfId="2" applyBorder="1" applyAlignment="1">
      <alignment horizontal="left" vertical="center"/>
    </xf>
    <xf numFmtId="0" fontId="3" fillId="0" borderId="0" xfId="2" applyFont="1"/>
    <xf numFmtId="0" fontId="4" fillId="0" borderId="0" xfId="2" applyAlignment="1">
      <alignment horizontal="center"/>
    </xf>
    <xf numFmtId="0" fontId="3" fillId="2" borderId="3" xfId="2" applyFont="1" applyFill="1" applyBorder="1" applyAlignment="1">
      <alignment horizontal="center" wrapText="1"/>
    </xf>
    <xf numFmtId="0" fontId="4" fillId="0" borderId="0" xfId="2" applyAlignment="1"/>
    <xf numFmtId="44" fontId="4" fillId="0" borderId="0" xfId="2" applyNumberFormat="1"/>
    <xf numFmtId="0" fontId="3" fillId="0" borderId="0" xfId="2" applyFont="1" applyAlignment="1">
      <alignment horizontal="center"/>
    </xf>
    <xf numFmtId="0" fontId="4" fillId="2" borderId="4" xfId="2" applyFont="1" applyFill="1" applyBorder="1" applyAlignment="1">
      <alignment horizontal="center"/>
    </xf>
    <xf numFmtId="0" fontId="4" fillId="0" borderId="0" xfId="2" applyFont="1" applyAlignment="1">
      <alignment horizontal="center"/>
    </xf>
    <xf numFmtId="0" fontId="4" fillId="2" borderId="5" xfId="0" applyFont="1" applyFill="1" applyBorder="1" applyAlignment="1">
      <alignment horizontal="center"/>
    </xf>
    <xf numFmtId="0" fontId="3" fillId="2" borderId="4" xfId="0" applyFont="1" applyFill="1" applyBorder="1" applyAlignment="1">
      <alignment horizont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0" fillId="0" borderId="0" xfId="0" applyFill="1" applyBorder="1"/>
    <xf numFmtId="0" fontId="3" fillId="0" borderId="0" xfId="0" applyFont="1" applyFill="1" applyBorder="1"/>
    <xf numFmtId="164" fontId="4" fillId="0" borderId="0" xfId="1" applyNumberFormat="1" applyFont="1" applyFill="1" applyBorder="1" applyAlignment="1">
      <alignment horizontal="center" vertical="center"/>
    </xf>
    <xf numFmtId="0" fontId="0" fillId="0" borderId="0" xfId="0" applyFill="1" applyBorder="1" applyAlignment="1">
      <alignment vertical="top"/>
    </xf>
    <xf numFmtId="49" fontId="4" fillId="0" borderId="0" xfId="0" applyNumberFormat="1" applyFont="1" applyFill="1" applyBorder="1" applyAlignment="1">
      <alignment horizontal="center" vertical="center"/>
    </xf>
    <xf numFmtId="2" fontId="0" fillId="0" borderId="0" xfId="0" applyNumberFormat="1" applyFill="1" applyBorder="1" applyAlignment="1">
      <alignment horizontal="right" vertical="center"/>
    </xf>
    <xf numFmtId="0" fontId="0" fillId="0" borderId="0" xfId="0" applyFill="1" applyBorder="1" applyAlignment="1">
      <alignment vertical="center"/>
    </xf>
    <xf numFmtId="0" fontId="4" fillId="0" borderId="8" xfId="0" applyFont="1" applyFill="1" applyBorder="1" applyAlignment="1">
      <alignment horizontal="center" vertical="center"/>
    </xf>
    <xf numFmtId="0" fontId="0" fillId="0" borderId="9" xfId="0" applyFill="1" applyBorder="1" applyAlignment="1">
      <alignment horizontal="center" vertical="center"/>
    </xf>
    <xf numFmtId="0" fontId="3" fillId="0" borderId="0" xfId="2" applyFont="1" applyAlignment="1"/>
    <xf numFmtId="0" fontId="3" fillId="0" borderId="0" xfId="2" applyNumberFormat="1" applyFont="1" applyAlignment="1">
      <alignment horizontal="right"/>
    </xf>
    <xf numFmtId="44" fontId="3" fillId="0" borderId="0" xfId="2" applyNumberFormat="1" applyFont="1"/>
    <xf numFmtId="0" fontId="4" fillId="0" borderId="10" xfId="2" applyFont="1" applyFill="1" applyBorder="1" applyAlignment="1">
      <alignment horizontal="center" vertical="center"/>
    </xf>
    <xf numFmtId="0" fontId="4" fillId="0" borderId="11" xfId="2" applyFont="1" applyFill="1" applyBorder="1" applyAlignment="1">
      <alignment horizontal="center"/>
    </xf>
    <xf numFmtId="0" fontId="4" fillId="0" borderId="0" xfId="2" applyBorder="1"/>
    <xf numFmtId="0" fontId="4" fillId="0" borderId="11" xfId="2" applyFont="1" applyBorder="1" applyAlignment="1">
      <alignment horizontal="left"/>
    </xf>
    <xf numFmtId="0" fontId="4" fillId="0" borderId="6" xfId="2" applyFont="1" applyBorder="1" applyAlignment="1">
      <alignment horizontal="left"/>
    </xf>
    <xf numFmtId="0" fontId="4" fillId="0" borderId="9" xfId="2" applyFont="1" applyFill="1" applyBorder="1" applyAlignment="1">
      <alignment horizontal="center" vertical="center"/>
    </xf>
    <xf numFmtId="0" fontId="4" fillId="0" borderId="12" xfId="2" applyFont="1" applyFill="1" applyBorder="1" applyAlignment="1">
      <alignment horizontal="center"/>
    </xf>
    <xf numFmtId="0" fontId="4" fillId="0" borderId="13" xfId="2" applyFont="1" applyBorder="1" applyAlignment="1">
      <alignment horizontal="left"/>
    </xf>
    <xf numFmtId="0" fontId="3" fillId="0" borderId="14" xfId="2" applyFont="1" applyFill="1" applyBorder="1" applyAlignment="1">
      <alignment horizontal="left" vertical="center"/>
    </xf>
    <xf numFmtId="0" fontId="3" fillId="0" borderId="15" xfId="2" applyFont="1" applyFill="1" applyBorder="1" applyAlignment="1">
      <alignment horizontal="left" vertical="center"/>
    </xf>
    <xf numFmtId="44" fontId="7" fillId="0" borderId="16" xfId="2" applyNumberFormat="1" applyFont="1" applyFill="1" applyBorder="1" applyAlignment="1">
      <alignment horizontal="center" vertical="center"/>
    </xf>
    <xf numFmtId="39" fontId="7" fillId="0" borderId="12" xfId="2" applyNumberFormat="1" applyFont="1" applyFill="1" applyBorder="1" applyAlignment="1">
      <alignment vertical="center"/>
    </xf>
    <xf numFmtId="44" fontId="7" fillId="0" borderId="16" xfId="2" applyNumberFormat="1" applyFont="1" applyFill="1" applyBorder="1" applyAlignment="1">
      <alignment vertical="center"/>
    </xf>
    <xf numFmtId="39" fontId="7" fillId="0" borderId="17" xfId="2" applyNumberFormat="1" applyFont="1" applyFill="1" applyBorder="1" applyAlignment="1">
      <alignment vertical="center"/>
    </xf>
    <xf numFmtId="0" fontId="7" fillId="0" borderId="18" xfId="0" applyFont="1" applyFill="1" applyBorder="1" applyAlignment="1">
      <alignment horizontal="center" vertical="center"/>
    </xf>
    <xf numFmtId="39" fontId="7" fillId="0" borderId="12" xfId="2" applyNumberFormat="1" applyFont="1" applyFill="1" applyBorder="1" applyAlignment="1">
      <alignment horizontal="center" vertical="center"/>
    </xf>
    <xf numFmtId="0" fontId="7" fillId="0" borderId="6" xfId="0" applyFont="1" applyFill="1" applyBorder="1" applyAlignment="1">
      <alignment horizontal="center" vertical="center"/>
    </xf>
    <xf numFmtId="39" fontId="7" fillId="0" borderId="17" xfId="2" applyNumberFormat="1" applyFont="1" applyFill="1" applyBorder="1" applyAlignment="1">
      <alignment horizontal="center" vertical="center"/>
    </xf>
    <xf numFmtId="44" fontId="7" fillId="0" borderId="19" xfId="2" applyNumberFormat="1" applyFont="1" applyFill="1" applyBorder="1" applyAlignment="1">
      <alignment horizontal="center" vertical="center"/>
    </xf>
    <xf numFmtId="39" fontId="7" fillId="0" borderId="11" xfId="2" applyNumberFormat="1" applyFont="1" applyFill="1" applyBorder="1" applyAlignment="1">
      <alignment horizontal="center" vertical="center"/>
    </xf>
    <xf numFmtId="0" fontId="3" fillId="3" borderId="20" xfId="2" applyFont="1" applyFill="1" applyBorder="1" applyAlignment="1">
      <alignment horizontal="center" vertical="center"/>
    </xf>
    <xf numFmtId="39" fontId="3" fillId="3" borderId="21" xfId="2" applyNumberFormat="1" applyFont="1" applyFill="1" applyBorder="1" applyAlignment="1">
      <alignment horizontal="center" vertical="center"/>
    </xf>
    <xf numFmtId="44" fontId="7" fillId="4" borderId="22" xfId="2" applyNumberFormat="1" applyFont="1" applyFill="1" applyBorder="1" applyAlignment="1">
      <alignment vertical="center"/>
    </xf>
    <xf numFmtId="39" fontId="7" fillId="4" borderId="23" xfId="2" applyNumberFormat="1" applyFont="1" applyFill="1" applyBorder="1" applyAlignment="1">
      <alignment vertical="center"/>
    </xf>
    <xf numFmtId="44" fontId="7" fillId="4" borderId="16" xfId="2" applyNumberFormat="1" applyFont="1" applyFill="1" applyBorder="1" applyAlignment="1">
      <alignment vertical="center"/>
    </xf>
    <xf numFmtId="39" fontId="7" fillId="4" borderId="17" xfId="2" applyNumberFormat="1" applyFont="1" applyFill="1" applyBorder="1" applyAlignment="1">
      <alignment vertical="center"/>
    </xf>
    <xf numFmtId="44" fontId="7" fillId="4" borderId="24" xfId="2" applyNumberFormat="1" applyFont="1" applyFill="1" applyBorder="1" applyAlignment="1">
      <alignment horizontal="center" vertical="center"/>
    </xf>
    <xf numFmtId="39" fontId="7" fillId="4" borderId="13" xfId="2" applyNumberFormat="1" applyFont="1" applyFill="1" applyBorder="1" applyAlignment="1">
      <alignment vertical="center"/>
    </xf>
    <xf numFmtId="44" fontId="7" fillId="4" borderId="19" xfId="2" applyNumberFormat="1" applyFont="1" applyFill="1" applyBorder="1" applyAlignment="1">
      <alignment horizontal="center" vertical="center"/>
    </xf>
    <xf numFmtId="39" fontId="7" fillId="4" borderId="11" xfId="2" applyNumberFormat="1" applyFont="1" applyFill="1" applyBorder="1" applyAlignment="1">
      <alignment vertical="center"/>
    </xf>
    <xf numFmtId="2" fontId="3" fillId="0" borderId="0" xfId="2" applyNumberFormat="1" applyFont="1" applyAlignment="1">
      <alignment horizontal="right"/>
    </xf>
    <xf numFmtId="2" fontId="3" fillId="0" borderId="0" xfId="2" applyNumberFormat="1" applyFont="1"/>
    <xf numFmtId="39" fontId="3" fillId="5" borderId="25" xfId="2" applyNumberFormat="1" applyFont="1" applyFill="1" applyBorder="1" applyAlignment="1">
      <alignment horizontal="center" vertical="center"/>
    </xf>
    <xf numFmtId="44" fontId="0" fillId="5" borderId="26" xfId="0" applyNumberFormat="1" applyFill="1" applyBorder="1" applyAlignment="1">
      <alignment horizontal="center" vertical="center"/>
    </xf>
    <xf numFmtId="44" fontId="0" fillId="5" borderId="16" xfId="0" applyNumberFormat="1" applyFill="1" applyBorder="1" applyAlignment="1">
      <alignment horizontal="center" vertical="center"/>
    </xf>
    <xf numFmtId="44" fontId="0" fillId="0" borderId="26" xfId="0" applyNumberFormat="1" applyFill="1" applyBorder="1" applyAlignment="1">
      <alignment horizontal="center" vertical="center"/>
    </xf>
    <xf numFmtId="44" fontId="0" fillId="0" borderId="16" xfId="0" applyNumberFormat="1" applyFill="1" applyBorder="1" applyAlignment="1">
      <alignment horizontal="center" vertical="center"/>
    </xf>
    <xf numFmtId="0" fontId="4" fillId="0" borderId="2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2" xfId="0" applyFont="1" applyFill="1" applyBorder="1" applyAlignment="1">
      <alignment horizontal="center" vertical="center" wrapText="1"/>
    </xf>
    <xf numFmtId="3" fontId="0" fillId="4" borderId="26" xfId="0" applyNumberFormat="1" applyFill="1" applyBorder="1" applyAlignment="1">
      <alignment horizontal="center" vertical="center"/>
    </xf>
    <xf numFmtId="39" fontId="0" fillId="4" borderId="28" xfId="0" applyNumberFormat="1" applyFill="1" applyBorder="1" applyAlignment="1">
      <alignment horizontal="right" vertical="center"/>
    </xf>
    <xf numFmtId="3" fontId="0" fillId="4" borderId="16" xfId="0" applyNumberFormat="1" applyFill="1" applyBorder="1" applyAlignment="1">
      <alignment horizontal="center" vertical="center"/>
    </xf>
    <xf numFmtId="39" fontId="0" fillId="4" borderId="17" xfId="0" applyNumberFormat="1" applyFill="1" applyBorder="1" applyAlignment="1">
      <alignment horizontal="right" vertical="center"/>
    </xf>
    <xf numFmtId="3" fontId="0" fillId="0" borderId="7" xfId="0" applyNumberFormat="1" applyFill="1" applyBorder="1" applyAlignment="1">
      <alignment horizontal="right" vertical="center"/>
    </xf>
    <xf numFmtId="3" fontId="0" fillId="0" borderId="6" xfId="0" applyNumberFormat="1" applyFill="1" applyBorder="1" applyAlignment="1">
      <alignment horizontal="right" vertical="center"/>
    </xf>
    <xf numFmtId="0" fontId="3" fillId="0" borderId="30" xfId="2" applyFont="1" applyFill="1" applyBorder="1" applyAlignment="1">
      <alignment horizontal="left" vertical="center"/>
    </xf>
    <xf numFmtId="0" fontId="3" fillId="0" borderId="31" xfId="2" applyFont="1" applyFill="1" applyBorder="1" applyAlignment="1">
      <alignment horizontal="left" vertical="center"/>
    </xf>
    <xf numFmtId="0" fontId="3" fillId="3" borderId="32" xfId="2" applyFont="1" applyFill="1" applyBorder="1" applyAlignment="1">
      <alignment horizontal="center" vertical="center"/>
    </xf>
    <xf numFmtId="39" fontId="3" fillId="3" borderId="33" xfId="2" applyNumberFormat="1" applyFont="1" applyFill="1" applyBorder="1" applyAlignment="1">
      <alignment horizontal="center" vertical="center"/>
    </xf>
    <xf numFmtId="0" fontId="3" fillId="4" borderId="38" xfId="2" applyFont="1" applyFill="1" applyBorder="1" applyAlignment="1">
      <alignment horizontal="center" vertical="center" wrapText="1"/>
    </xf>
    <xf numFmtId="39" fontId="3" fillId="4" borderId="39" xfId="2" applyNumberFormat="1" applyFont="1" applyFill="1" applyBorder="1" applyAlignment="1">
      <alignment horizontal="right" vertical="center"/>
    </xf>
    <xf numFmtId="0" fontId="2" fillId="0" borderId="0" xfId="0" applyFont="1" applyAlignment="1">
      <alignment horizontal="center"/>
    </xf>
    <xf numFmtId="2" fontId="0" fillId="5" borderId="12" xfId="0" applyNumberFormat="1" applyFill="1" applyBorder="1" applyAlignment="1" applyProtection="1">
      <alignment horizontal="right" vertical="center"/>
      <protection locked="0"/>
    </xf>
    <xf numFmtId="2" fontId="0" fillId="5" borderId="27" xfId="0" applyNumberFormat="1" applyFill="1" applyBorder="1" applyAlignment="1" applyProtection="1">
      <alignment horizontal="right" vertical="center"/>
      <protection locked="0"/>
    </xf>
    <xf numFmtId="2" fontId="0" fillId="5" borderId="11" xfId="0" applyNumberFormat="1" applyFill="1" applyBorder="1" applyAlignment="1" applyProtection="1">
      <alignment horizontal="right" vertical="center"/>
      <protection locked="0"/>
    </xf>
    <xf numFmtId="39" fontId="3" fillId="5" borderId="42" xfId="2" applyNumberFormat="1" applyFont="1" applyFill="1" applyBorder="1" applyAlignment="1" applyProtection="1">
      <alignment horizontal="center" vertical="center"/>
      <protection locked="0"/>
    </xf>
    <xf numFmtId="0" fontId="2" fillId="0" borderId="0" xfId="2" applyFont="1" applyAlignment="1">
      <alignment horizontal="left"/>
    </xf>
    <xf numFmtId="0" fontId="4" fillId="0" borderId="11" xfId="2" applyFont="1" applyFill="1" applyBorder="1" applyAlignment="1">
      <alignment horizontal="left"/>
    </xf>
    <xf numFmtId="44" fontId="7" fillId="0" borderId="26" xfId="2" applyNumberFormat="1" applyFont="1" applyFill="1" applyBorder="1" applyAlignment="1">
      <alignment horizontal="center" vertical="center"/>
    </xf>
    <xf numFmtId="39" fontId="7" fillId="0" borderId="27" xfId="2" applyNumberFormat="1" applyFont="1" applyFill="1" applyBorder="1" applyAlignment="1">
      <alignment vertical="center"/>
    </xf>
    <xf numFmtId="44" fontId="7" fillId="0" borderId="26" xfId="2" applyNumberFormat="1" applyFont="1" applyFill="1" applyBorder="1" applyAlignment="1">
      <alignment vertical="center"/>
    </xf>
    <xf numFmtId="39" fontId="7" fillId="0" borderId="28" xfId="2" applyNumberFormat="1" applyFont="1" applyFill="1" applyBorder="1" applyAlignment="1">
      <alignment vertical="center"/>
    </xf>
    <xf numFmtId="0" fontId="4" fillId="0" borderId="0" xfId="2" applyFill="1"/>
    <xf numFmtId="39" fontId="7" fillId="0" borderId="11" xfId="2" applyNumberFormat="1" applyFont="1" applyFill="1" applyBorder="1" applyAlignment="1">
      <alignment vertical="center"/>
    </xf>
    <xf numFmtId="44" fontId="7" fillId="0" borderId="19" xfId="2" applyNumberFormat="1" applyFont="1" applyFill="1" applyBorder="1" applyAlignment="1">
      <alignment vertical="center"/>
    </xf>
    <xf numFmtId="39" fontId="7" fillId="0" borderId="29" xfId="2" applyNumberFormat="1" applyFont="1" applyFill="1" applyBorder="1" applyAlignment="1">
      <alignment vertical="center"/>
    </xf>
    <xf numFmtId="2" fontId="0" fillId="5" borderId="17" xfId="0" applyNumberFormat="1" applyFill="1" applyBorder="1" applyAlignment="1" applyProtection="1">
      <alignment horizontal="right" vertical="center"/>
      <protection locked="0"/>
    </xf>
    <xf numFmtId="2" fontId="0" fillId="5" borderId="54" xfId="0" applyNumberFormat="1" applyFill="1" applyBorder="1" applyAlignment="1" applyProtection="1">
      <alignment horizontal="right" vertical="center"/>
      <protection locked="0"/>
    </xf>
    <xf numFmtId="2" fontId="0" fillId="5" borderId="64" xfId="0" applyNumberFormat="1" applyFill="1" applyBorder="1" applyAlignment="1" applyProtection="1">
      <alignment horizontal="right" vertical="center"/>
      <protection locked="0"/>
    </xf>
    <xf numFmtId="0" fontId="2" fillId="0" borderId="0" xfId="0" applyFont="1" applyAlignment="1" applyProtection="1">
      <alignment horizontal="center"/>
    </xf>
    <xf numFmtId="0" fontId="0" fillId="0" borderId="0" xfId="0" applyProtection="1"/>
    <xf numFmtId="0" fontId="5" fillId="0" borderId="0" xfId="0" applyFont="1" applyAlignment="1" applyProtection="1">
      <alignment horizontal="center"/>
    </xf>
    <xf numFmtId="0" fontId="0" fillId="0" borderId="0" xfId="0" applyFill="1" applyBorder="1" applyProtection="1"/>
    <xf numFmtId="0" fontId="3" fillId="0" borderId="0" xfId="0" applyFont="1" applyProtection="1"/>
    <xf numFmtId="0" fontId="3" fillId="0" borderId="0" xfId="0" applyFont="1" applyFill="1" applyBorder="1" applyProtection="1"/>
    <xf numFmtId="164" fontId="4" fillId="0" borderId="0" xfId="1" applyNumberFormat="1" applyFont="1" applyFill="1" applyBorder="1" applyAlignment="1" applyProtection="1">
      <alignment horizontal="center" vertical="center"/>
    </xf>
    <xf numFmtId="0" fontId="0" fillId="0" borderId="0" xfId="0" applyAlignment="1" applyProtection="1">
      <alignment vertical="top"/>
    </xf>
    <xf numFmtId="0" fontId="0" fillId="0" borderId="0" xfId="0" applyFill="1" applyBorder="1" applyAlignment="1" applyProtection="1">
      <alignment vertical="top"/>
    </xf>
    <xf numFmtId="49" fontId="4" fillId="0" borderId="0" xfId="0" applyNumberFormat="1" applyFont="1" applyFill="1" applyBorder="1" applyAlignment="1" applyProtection="1">
      <alignment horizontal="center" vertical="center"/>
    </xf>
    <xf numFmtId="44" fontId="0" fillId="5" borderId="16" xfId="0" applyNumberFormat="1" applyFill="1" applyBorder="1" applyAlignment="1" applyProtection="1">
      <alignment horizontal="center" vertical="center"/>
    </xf>
    <xf numFmtId="2" fontId="0" fillId="0" borderId="0" xfId="0" applyNumberFormat="1" applyFill="1" applyBorder="1" applyAlignment="1" applyProtection="1">
      <alignment horizontal="right" vertical="center"/>
    </xf>
    <xf numFmtId="44" fontId="0" fillId="5" borderId="53" xfId="0" applyNumberFormat="1" applyFill="1" applyBorder="1" applyAlignment="1" applyProtection="1">
      <alignment horizontal="center" vertical="center"/>
    </xf>
    <xf numFmtId="0" fontId="0" fillId="0" borderId="0" xfId="0" applyNumberFormat="1" applyAlignment="1" applyProtection="1">
      <alignment wrapText="1"/>
    </xf>
    <xf numFmtId="0" fontId="2" fillId="0" borderId="0" xfId="0" applyFont="1" applyAlignment="1">
      <alignment horizontal="center"/>
    </xf>
    <xf numFmtId="44" fontId="0" fillId="5" borderId="19" xfId="0" applyNumberForma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vertical="center" wrapText="1"/>
    </xf>
    <xf numFmtId="0" fontId="4" fillId="0" borderId="73" xfId="0" applyFont="1" applyFill="1" applyBorder="1" applyAlignment="1">
      <alignment horizontal="center" vertical="center" wrapText="1"/>
    </xf>
    <xf numFmtId="44" fontId="0" fillId="0" borderId="73" xfId="0" applyNumberFormat="1" applyFill="1" applyBorder="1" applyAlignment="1">
      <alignment horizontal="center" vertical="center"/>
    </xf>
    <xf numFmtId="0" fontId="4" fillId="0" borderId="74" xfId="0" applyFont="1" applyFill="1" applyBorder="1" applyAlignment="1">
      <alignment horizontal="center" vertical="center" wrapText="1"/>
    </xf>
    <xf numFmtId="44" fontId="0" fillId="5" borderId="73" xfId="0" applyNumberFormat="1" applyFill="1" applyBorder="1" applyAlignment="1">
      <alignment horizontal="center" vertical="center"/>
    </xf>
    <xf numFmtId="2" fontId="0" fillId="5" borderId="74" xfId="0" applyNumberFormat="1" applyFill="1" applyBorder="1" applyAlignment="1" applyProtection="1">
      <alignment horizontal="right" vertical="center"/>
      <protection locked="0"/>
    </xf>
    <xf numFmtId="3" fontId="0" fillId="0" borderId="72" xfId="0" applyNumberFormat="1" applyFill="1" applyBorder="1" applyAlignment="1">
      <alignment horizontal="right" vertical="center"/>
    </xf>
    <xf numFmtId="3" fontId="0" fillId="4" borderId="73" xfId="0" applyNumberFormat="1" applyFill="1" applyBorder="1" applyAlignment="1">
      <alignment horizontal="center" vertical="center"/>
    </xf>
    <xf numFmtId="39" fontId="0" fillId="4" borderId="75" xfId="0" applyNumberFormat="1" applyFill="1" applyBorder="1" applyAlignment="1">
      <alignment vertical="center"/>
    </xf>
    <xf numFmtId="0" fontId="4" fillId="0" borderId="41" xfId="0" applyFont="1" applyFill="1" applyBorder="1" applyAlignment="1">
      <alignment horizontal="center" vertical="center"/>
    </xf>
    <xf numFmtId="0" fontId="4" fillId="0" borderId="69" xfId="0" applyFont="1" applyFill="1" applyBorder="1" applyAlignment="1">
      <alignment vertical="center" wrapText="1"/>
    </xf>
    <xf numFmtId="44" fontId="0" fillId="5" borderId="53" xfId="0" applyNumberFormat="1" applyFill="1" applyBorder="1" applyAlignment="1">
      <alignment horizontal="center" vertical="center"/>
    </xf>
    <xf numFmtId="44" fontId="4" fillId="4" borderId="53" xfId="0" applyNumberFormat="1" applyFont="1" applyFill="1" applyBorder="1" applyAlignment="1">
      <alignment horizontal="center" vertical="center"/>
    </xf>
    <xf numFmtId="2" fontId="0" fillId="4" borderId="54" xfId="0" applyNumberFormat="1" applyFill="1" applyBorder="1" applyAlignment="1">
      <alignment horizontal="right" vertical="center"/>
    </xf>
    <xf numFmtId="3" fontId="0" fillId="0" borderId="69" xfId="0" applyNumberFormat="1" applyFill="1" applyBorder="1" applyAlignment="1">
      <alignment horizontal="right" vertical="center"/>
    </xf>
    <xf numFmtId="3" fontId="0" fillId="4" borderId="53" xfId="0" applyNumberFormat="1" applyFill="1" applyBorder="1" applyAlignment="1">
      <alignment horizontal="center" vertical="center"/>
    </xf>
    <xf numFmtId="39" fontId="0" fillId="4" borderId="64" xfId="0" applyNumberFormat="1" applyFill="1" applyBorder="1" applyAlignment="1">
      <alignment horizontal="right" vertical="center"/>
    </xf>
    <xf numFmtId="0" fontId="4" fillId="0" borderId="53" xfId="0" applyFont="1" applyFill="1" applyBorder="1" applyAlignment="1">
      <alignment horizontal="center" vertical="center" wrapText="1"/>
    </xf>
    <xf numFmtId="0" fontId="4" fillId="0" borderId="76" xfId="0" applyFont="1" applyBorder="1" applyAlignment="1">
      <alignment horizontal="center" vertical="center" wrapText="1"/>
    </xf>
    <xf numFmtId="0" fontId="4" fillId="4" borderId="38" xfId="2" applyFont="1" applyFill="1" applyBorder="1" applyAlignment="1">
      <alignment horizontal="center" vertical="center" wrapText="1"/>
    </xf>
    <xf numFmtId="39" fontId="4" fillId="4" borderId="39" xfId="2" applyNumberFormat="1" applyFont="1" applyFill="1" applyBorder="1" applyAlignment="1">
      <alignment horizontal="righ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40" xfId="0" applyFont="1" applyBorder="1" applyAlignment="1">
      <alignment horizontal="center" vertical="center" wrapText="1"/>
    </xf>
    <xf numFmtId="0" fontId="4" fillId="3" borderId="38" xfId="0" applyFont="1" applyFill="1" applyBorder="1" applyAlignment="1">
      <alignment vertical="center" wrapText="1"/>
    </xf>
    <xf numFmtId="2" fontId="4" fillId="3" borderId="50" xfId="0" applyNumberFormat="1" applyFont="1" applyFill="1" applyBorder="1" applyAlignment="1">
      <alignment vertical="center" wrapText="1"/>
    </xf>
    <xf numFmtId="0" fontId="4" fillId="0" borderId="52" xfId="0" applyFont="1" applyBorder="1" applyAlignment="1">
      <alignment vertical="center" wrapText="1"/>
    </xf>
    <xf numFmtId="0" fontId="4" fillId="4" borderId="36" xfId="2" applyFont="1" applyFill="1" applyBorder="1" applyAlignment="1">
      <alignment horizontal="center" vertical="center" wrapText="1"/>
    </xf>
    <xf numFmtId="39" fontId="4" fillId="4" borderId="37" xfId="2" applyNumberFormat="1" applyFont="1" applyFill="1" applyBorder="1" applyAlignment="1">
      <alignment horizontal="right" vertical="center"/>
    </xf>
    <xf numFmtId="0" fontId="3" fillId="0" borderId="6" xfId="0" applyFont="1" applyBorder="1" applyAlignment="1">
      <alignment horizontal="center" vertical="center" wrapText="1"/>
    </xf>
    <xf numFmtId="0" fontId="4" fillId="0" borderId="12" xfId="0" applyFont="1" applyFill="1" applyBorder="1" applyAlignment="1">
      <alignment horizontal="right" vertical="center" wrapText="1"/>
    </xf>
    <xf numFmtId="2" fontId="4" fillId="0" borderId="12" xfId="0" applyNumberFormat="1" applyFont="1" applyFill="1" applyBorder="1" applyAlignment="1">
      <alignment horizontal="right" vertical="center" wrapText="1"/>
    </xf>
    <xf numFmtId="0" fontId="1" fillId="0" borderId="7" xfId="0" applyFont="1" applyFill="1" applyBorder="1" applyAlignment="1">
      <alignment vertical="center" wrapText="1"/>
    </xf>
    <xf numFmtId="0" fontId="2" fillId="0" borderId="0" xfId="0" applyFont="1" applyAlignment="1">
      <alignment horizontal="center"/>
    </xf>
    <xf numFmtId="0" fontId="3" fillId="2" borderId="45" xfId="0" applyFont="1" applyFill="1" applyBorder="1" applyAlignment="1">
      <alignment horizontal="center" wrapText="1"/>
    </xf>
    <xf numFmtId="0" fontId="3" fillId="2" borderId="46" xfId="0" applyFont="1" applyFill="1" applyBorder="1" applyAlignment="1">
      <alignment horizontal="center" wrapText="1"/>
    </xf>
    <xf numFmtId="0" fontId="0" fillId="2" borderId="43" xfId="0" applyFill="1" applyBorder="1" applyAlignment="1">
      <alignment horizontal="center"/>
    </xf>
    <xf numFmtId="0" fontId="0" fillId="2" borderId="2" xfId="0" applyFill="1" applyBorder="1" applyAlignment="1">
      <alignment horizontal="center"/>
    </xf>
    <xf numFmtId="0" fontId="3" fillId="2" borderId="47" xfId="0" applyFont="1" applyFill="1" applyBorder="1" applyAlignment="1">
      <alignment horizontal="center" wrapText="1"/>
    </xf>
    <xf numFmtId="0" fontId="0" fillId="2" borderId="48" xfId="0" applyFill="1" applyBorder="1" applyAlignment="1">
      <alignment horizontal="center"/>
    </xf>
    <xf numFmtId="0" fontId="8" fillId="2" borderId="1"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79" xfId="0" applyFont="1" applyFill="1" applyBorder="1" applyAlignment="1">
      <alignment horizontal="left" vertical="center" wrapText="1"/>
    </xf>
    <xf numFmtId="0" fontId="8" fillId="2" borderId="70" xfId="0" applyFont="1" applyFill="1" applyBorder="1" applyAlignment="1">
      <alignment horizontal="left" vertical="center" wrapText="1"/>
    </xf>
    <xf numFmtId="0" fontId="8" fillId="2" borderId="80" xfId="0" applyFont="1" applyFill="1" applyBorder="1" applyAlignment="1">
      <alignment horizontal="left" vertical="center" wrapText="1"/>
    </xf>
    <xf numFmtId="0" fontId="3" fillId="2" borderId="5" xfId="0" applyFont="1" applyFill="1" applyBorder="1" applyAlignment="1">
      <alignment horizontal="center" wrapText="1"/>
    </xf>
    <xf numFmtId="0" fontId="3" fillId="2" borderId="3" xfId="0" applyFont="1" applyFill="1" applyBorder="1" applyAlignment="1">
      <alignment horizontal="center" wrapText="1"/>
    </xf>
    <xf numFmtId="0" fontId="4" fillId="0" borderId="3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49" fontId="4" fillId="2" borderId="43" xfId="0" applyNumberFormat="1" applyFont="1" applyFill="1" applyBorder="1" applyAlignment="1">
      <alignment horizontal="center"/>
    </xf>
    <xf numFmtId="49" fontId="0" fillId="2" borderId="44" xfId="0" applyNumberFormat="1" applyFill="1" applyBorder="1" applyAlignment="1">
      <alignment horizontal="center"/>
    </xf>
    <xf numFmtId="0" fontId="3" fillId="2" borderId="24" xfId="0" applyFont="1" applyFill="1" applyBorder="1" applyAlignment="1">
      <alignment horizontal="center" wrapText="1"/>
    </xf>
    <xf numFmtId="0" fontId="3" fillId="2" borderId="35" xfId="0" applyFont="1" applyFill="1" applyBorder="1" applyAlignment="1">
      <alignment horizontal="center" wrapText="1"/>
    </xf>
    <xf numFmtId="0" fontId="2" fillId="5" borderId="55" xfId="0" applyFont="1" applyFill="1" applyBorder="1" applyAlignment="1" applyProtection="1">
      <alignment horizontal="left"/>
      <protection locked="0"/>
    </xf>
    <xf numFmtId="0" fontId="8" fillId="2" borderId="5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2" fillId="5" borderId="55" xfId="2" applyFont="1" applyFill="1" applyBorder="1" applyAlignment="1" applyProtection="1">
      <alignment horizontal="center"/>
      <protection locked="0"/>
    </xf>
    <xf numFmtId="44" fontId="8" fillId="0" borderId="70" xfId="2" applyNumberFormat="1" applyFont="1" applyBorder="1" applyAlignment="1">
      <alignment horizontal="center"/>
    </xf>
    <xf numFmtId="0" fontId="7" fillId="0" borderId="4" xfId="0" applyFont="1" applyFill="1" applyBorder="1" applyAlignment="1">
      <alignment horizontal="center" vertical="center"/>
    </xf>
    <xf numFmtId="0" fontId="7" fillId="0" borderId="18" xfId="0" applyFont="1" applyFill="1" applyBorder="1" applyAlignment="1">
      <alignment horizontal="center" vertical="center"/>
    </xf>
    <xf numFmtId="0" fontId="3" fillId="2" borderId="36" xfId="2" applyFont="1" applyFill="1" applyBorder="1" applyAlignment="1">
      <alignment horizontal="center"/>
    </xf>
    <xf numFmtId="0" fontId="3" fillId="2" borderId="51" xfId="2" applyFont="1" applyFill="1" applyBorder="1" applyAlignment="1">
      <alignment horizontal="center"/>
    </xf>
    <xf numFmtId="0" fontId="3" fillId="2" borderId="52" xfId="2" applyFont="1" applyFill="1" applyBorder="1" applyAlignment="1">
      <alignment horizontal="center"/>
    </xf>
    <xf numFmtId="0" fontId="7" fillId="0" borderId="60" xfId="0" applyFont="1" applyFill="1" applyBorder="1" applyAlignment="1">
      <alignment horizontal="center" vertical="center"/>
    </xf>
    <xf numFmtId="0" fontId="2" fillId="0" borderId="0" xfId="2" applyFont="1" applyAlignment="1">
      <alignment horizontal="center"/>
    </xf>
    <xf numFmtId="0" fontId="5" fillId="0" borderId="0" xfId="2" applyFont="1" applyAlignment="1">
      <alignment horizontal="center"/>
    </xf>
    <xf numFmtId="0" fontId="4" fillId="0" borderId="0" xfId="2" applyFont="1" applyBorder="1" applyAlignment="1">
      <alignment horizontal="left" vertical="center" wrapText="1"/>
    </xf>
    <xf numFmtId="49" fontId="3" fillId="2" borderId="57" xfId="2" applyNumberFormat="1" applyFont="1" applyFill="1" applyBorder="1" applyAlignment="1">
      <alignment horizontal="center"/>
    </xf>
    <xf numFmtId="49" fontId="3" fillId="2" borderId="58" xfId="2" applyNumberFormat="1" applyFont="1" applyFill="1" applyBorder="1" applyAlignment="1">
      <alignment horizontal="center"/>
    </xf>
    <xf numFmtId="44" fontId="4" fillId="2" borderId="24" xfId="2" applyNumberFormat="1" applyFont="1" applyFill="1" applyBorder="1" applyAlignment="1">
      <alignment horizontal="center"/>
    </xf>
    <xf numFmtId="44" fontId="4" fillId="2" borderId="13" xfId="2" applyNumberFormat="1" applyFont="1" applyFill="1" applyBorder="1" applyAlignment="1">
      <alignment horizontal="center"/>
    </xf>
    <xf numFmtId="49" fontId="4" fillId="2" borderId="22" xfId="2" applyNumberFormat="1" applyFont="1" applyFill="1" applyBorder="1" applyAlignment="1">
      <alignment horizontal="center" vertical="center" wrapText="1"/>
    </xf>
    <xf numFmtId="49" fontId="4" fillId="2" borderId="23" xfId="2" applyNumberFormat="1" applyFont="1" applyFill="1" applyBorder="1" applyAlignment="1">
      <alignment horizontal="center" vertical="center" wrapText="1"/>
    </xf>
    <xf numFmtId="49" fontId="4" fillId="2" borderId="45" xfId="2" applyNumberFormat="1" applyFont="1" applyFill="1" applyBorder="1" applyAlignment="1">
      <alignment horizontal="center" vertical="center" wrapText="1"/>
    </xf>
    <xf numFmtId="49" fontId="4" fillId="2" borderId="59" xfId="2" applyNumberFormat="1" applyFont="1" applyFill="1" applyBorder="1" applyAlignment="1">
      <alignment horizontal="center" vertical="center" wrapText="1"/>
    </xf>
    <xf numFmtId="44" fontId="3" fillId="2" borderId="45" xfId="2" applyNumberFormat="1" applyFont="1" applyFill="1" applyBorder="1" applyAlignment="1">
      <alignment horizontal="center" wrapText="1"/>
    </xf>
    <xf numFmtId="44" fontId="3" fillId="2" borderId="46" xfId="2" applyNumberFormat="1" applyFont="1" applyFill="1" applyBorder="1" applyAlignment="1">
      <alignment horizontal="center" wrapText="1"/>
    </xf>
    <xf numFmtId="0" fontId="3" fillId="2" borderId="34" xfId="2" applyFont="1" applyFill="1" applyBorder="1" applyAlignment="1">
      <alignment horizontal="center" wrapText="1"/>
    </xf>
    <xf numFmtId="0" fontId="3" fillId="2" borderId="62" xfId="2" applyFont="1" applyFill="1" applyBorder="1" applyAlignment="1">
      <alignment horizontal="center" wrapText="1"/>
    </xf>
    <xf numFmtId="0" fontId="3" fillId="2" borderId="4" xfId="2" applyFont="1" applyFill="1" applyBorder="1" applyAlignment="1">
      <alignment horizontal="center" wrapText="1"/>
    </xf>
    <xf numFmtId="0" fontId="3" fillId="2" borderId="3" xfId="2" applyFont="1" applyFill="1" applyBorder="1" applyAlignment="1">
      <alignment horizontal="center" wrapText="1"/>
    </xf>
    <xf numFmtId="0" fontId="3" fillId="2" borderId="63" xfId="2" applyFont="1" applyFill="1" applyBorder="1" applyAlignment="1">
      <alignment horizontal="left" wrapText="1"/>
    </xf>
    <xf numFmtId="0" fontId="3" fillId="2" borderId="52" xfId="2" applyFont="1" applyFill="1" applyBorder="1" applyAlignment="1">
      <alignment horizontal="left" wrapText="1"/>
    </xf>
    <xf numFmtId="0" fontId="4" fillId="0" borderId="34" xfId="2" applyFont="1" applyBorder="1" applyAlignment="1">
      <alignment horizontal="center" vertical="center"/>
    </xf>
    <xf numFmtId="0" fontId="4" fillId="0" borderId="10" xfId="2" applyFont="1" applyBorder="1" applyAlignment="1">
      <alignment horizontal="center" vertical="center"/>
    </xf>
    <xf numFmtId="0" fontId="4" fillId="0" borderId="61" xfId="2" applyFont="1" applyBorder="1" applyAlignment="1">
      <alignment horizontal="center" vertical="center"/>
    </xf>
    <xf numFmtId="0" fontId="2" fillId="0" borderId="0" xfId="0" applyFont="1" applyAlignment="1" applyProtection="1">
      <alignment horizontal="center"/>
    </xf>
    <xf numFmtId="0" fontId="5" fillId="0" borderId="0" xfId="0" applyFont="1" applyAlignment="1" applyProtection="1">
      <alignment horizontal="center"/>
    </xf>
    <xf numFmtId="0" fontId="4" fillId="0" borderId="0" xfId="0" applyFont="1" applyBorder="1" applyAlignment="1" applyProtection="1">
      <alignment horizontal="left" vertical="center" wrapText="1"/>
    </xf>
    <xf numFmtId="0" fontId="3" fillId="2" borderId="65" xfId="0" applyFont="1" applyFill="1" applyBorder="1" applyAlignment="1" applyProtection="1">
      <alignment horizontal="center" wrapText="1"/>
    </xf>
    <xf numFmtId="0" fontId="3" fillId="2" borderId="66" xfId="0" applyFont="1" applyFill="1" applyBorder="1" applyAlignment="1" applyProtection="1">
      <alignment horizontal="center" wrapText="1"/>
    </xf>
    <xf numFmtId="0" fontId="3" fillId="2" borderId="67" xfId="0" applyFont="1" applyFill="1" applyBorder="1" applyAlignment="1" applyProtection="1">
      <alignment horizontal="center" wrapText="1"/>
    </xf>
    <xf numFmtId="0" fontId="3" fillId="2" borderId="68" xfId="0" applyFont="1" applyFill="1" applyBorder="1" applyAlignment="1" applyProtection="1">
      <alignment horizontal="center" wrapText="1"/>
    </xf>
    <xf numFmtId="0" fontId="1" fillId="0" borderId="38" xfId="0" applyFont="1" applyBorder="1" applyAlignment="1">
      <alignment horizontal="left" vertical="center" wrapText="1"/>
    </xf>
    <xf numFmtId="49" fontId="1" fillId="2" borderId="43" xfId="0" applyNumberFormat="1" applyFont="1" applyFill="1" applyBorder="1" applyAlignment="1">
      <alignment horizontal="center"/>
    </xf>
    <xf numFmtId="0" fontId="3" fillId="2" borderId="59" xfId="0" applyFont="1" applyFill="1" applyBorder="1" applyAlignment="1">
      <alignment horizontal="center" wrapText="1"/>
    </xf>
    <xf numFmtId="0" fontId="8" fillId="2" borderId="81"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1" fillId="0" borderId="0" xfId="0" applyFont="1" applyBorder="1" applyAlignment="1" applyProtection="1">
      <alignment horizontal="left"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2" xfId="0" applyFont="1" applyFill="1" applyBorder="1" applyAlignment="1">
      <alignment horizontal="center" vertical="center" wrapText="1"/>
    </xf>
    <xf numFmtId="44" fontId="4" fillId="5" borderId="16" xfId="0" applyNumberFormat="1" applyFont="1" applyFill="1" applyBorder="1" applyAlignment="1">
      <alignment horizontal="center" vertical="center"/>
    </xf>
    <xf numFmtId="0" fontId="1" fillId="0" borderId="12" xfId="0" applyFont="1" applyFill="1" applyBorder="1" applyAlignment="1">
      <alignment horizontal="left" vertical="center" wrapText="1"/>
    </xf>
    <xf numFmtId="0" fontId="0" fillId="2" borderId="5" xfId="0" applyFill="1" applyBorder="1" applyAlignment="1">
      <alignment horizontal="center"/>
    </xf>
    <xf numFmtId="0" fontId="1" fillId="0" borderId="54" xfId="0" applyFont="1" applyFill="1" applyBorder="1" applyAlignment="1">
      <alignment horizontal="left" vertical="center" wrapText="1"/>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4" fontId="0" fillId="6" borderId="16" xfId="0" applyNumberFormat="1" applyFill="1" applyBorder="1" applyAlignment="1">
      <alignment horizontal="center" vertical="center"/>
    </xf>
    <xf numFmtId="0" fontId="1" fillId="6"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44" fontId="0" fillId="6" borderId="53" xfId="0" applyNumberFormat="1" applyFill="1" applyBorder="1" applyAlignment="1">
      <alignment horizontal="center" vertical="center"/>
    </xf>
    <xf numFmtId="0" fontId="4" fillId="6" borderId="54"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64" xfId="0" applyFont="1" applyFill="1" applyBorder="1" applyAlignment="1">
      <alignment horizontal="center" vertical="center" wrapText="1"/>
    </xf>
    <xf numFmtId="44" fontId="0" fillId="6" borderId="84" xfId="0" applyNumberFormat="1" applyFill="1" applyBorder="1" applyAlignment="1">
      <alignment horizontal="center" vertical="center"/>
    </xf>
    <xf numFmtId="0" fontId="4" fillId="6" borderId="85" xfId="0" applyFont="1" applyFill="1" applyBorder="1" applyAlignment="1">
      <alignment horizontal="center" vertical="center" wrapText="1"/>
    </xf>
    <xf numFmtId="44" fontId="4" fillId="5" borderId="84" xfId="0" applyNumberFormat="1" applyFont="1" applyFill="1" applyBorder="1" applyAlignment="1">
      <alignment horizontal="center" vertical="center"/>
    </xf>
    <xf numFmtId="2" fontId="0" fillId="5" borderId="85" xfId="0" applyNumberFormat="1" applyFill="1" applyBorder="1" applyAlignment="1" applyProtection="1">
      <alignment horizontal="right" vertical="center"/>
      <protection locked="0"/>
    </xf>
    <xf numFmtId="0" fontId="4" fillId="6" borderId="86" xfId="0" applyFont="1" applyFill="1" applyBorder="1" applyAlignment="1">
      <alignment horizontal="center" vertical="center" wrapText="1"/>
    </xf>
    <xf numFmtId="44" fontId="0" fillId="6" borderId="87" xfId="0" applyNumberFormat="1" applyFill="1" applyBorder="1" applyAlignment="1">
      <alignment horizontal="center" vertical="center"/>
    </xf>
    <xf numFmtId="0" fontId="4" fillId="6" borderId="88" xfId="0" applyFont="1" applyFill="1" applyBorder="1" applyAlignment="1">
      <alignment horizontal="center" vertical="center" wrapText="1"/>
    </xf>
    <xf numFmtId="44" fontId="0" fillId="5" borderId="87" xfId="0" applyNumberFormat="1" applyFill="1" applyBorder="1" applyAlignment="1">
      <alignment horizontal="center" vertical="center"/>
    </xf>
    <xf numFmtId="2" fontId="0" fillId="5" borderId="88" xfId="0" applyNumberFormat="1" applyFill="1" applyBorder="1" applyAlignment="1" applyProtection="1">
      <alignment horizontal="right" vertical="center"/>
      <protection locked="0"/>
    </xf>
    <xf numFmtId="0" fontId="4" fillId="6" borderId="89" xfId="0" applyFont="1" applyFill="1" applyBorder="1" applyAlignment="1">
      <alignment horizontal="center" vertical="center" wrapText="1"/>
    </xf>
    <xf numFmtId="0" fontId="1" fillId="0" borderId="77" xfId="0" applyFont="1" applyFill="1" applyBorder="1" applyAlignment="1">
      <alignment horizontal="left" vertical="center" wrapText="1"/>
    </xf>
    <xf numFmtId="0" fontId="1" fillId="0" borderId="82" xfId="0" applyFont="1" applyFill="1" applyBorder="1" applyAlignment="1">
      <alignment horizontal="left" vertical="center" wrapText="1"/>
    </xf>
    <xf numFmtId="0" fontId="1" fillId="0" borderId="90" xfId="0" applyFont="1" applyFill="1" applyBorder="1" applyAlignment="1">
      <alignment horizontal="left" vertical="center" wrapText="1"/>
    </xf>
    <xf numFmtId="0" fontId="1" fillId="0" borderId="91"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92" xfId="0" applyFont="1" applyFill="1" applyBorder="1" applyAlignment="1">
      <alignment horizontal="left" vertical="center" wrapText="1"/>
    </xf>
    <xf numFmtId="0" fontId="1" fillId="0" borderId="93" xfId="0" applyFont="1" applyFill="1" applyBorder="1" applyAlignment="1">
      <alignment horizontal="left" vertical="center" wrapText="1"/>
    </xf>
    <xf numFmtId="0" fontId="1" fillId="0" borderId="88" xfId="0" applyFont="1" applyFill="1" applyBorder="1" applyAlignment="1">
      <alignment horizontal="left" vertical="center" wrapText="1"/>
    </xf>
    <xf numFmtId="0" fontId="4" fillId="0" borderId="77" xfId="0" applyFont="1" applyFill="1" applyBorder="1" applyAlignment="1">
      <alignment horizontal="left" vertical="center"/>
    </xf>
    <xf numFmtId="0" fontId="4" fillId="0" borderId="82" xfId="0" applyFont="1" applyFill="1" applyBorder="1" applyAlignment="1">
      <alignment horizontal="left" vertical="center"/>
    </xf>
    <xf numFmtId="0" fontId="4" fillId="0" borderId="12" xfId="0" applyFont="1" applyFill="1" applyBorder="1" applyAlignment="1">
      <alignment horizontal="left" vertical="center"/>
    </xf>
    <xf numFmtId="0" fontId="1" fillId="0" borderId="78" xfId="0" applyFont="1" applyFill="1" applyBorder="1" applyAlignment="1">
      <alignment horizontal="left" vertical="center" wrapText="1"/>
    </xf>
    <xf numFmtId="0" fontId="1" fillId="0" borderId="83" xfId="0" applyFont="1" applyFill="1" applyBorder="1" applyAlignment="1">
      <alignment horizontal="left" vertical="center" wrapText="1"/>
    </xf>
    <xf numFmtId="0" fontId="1" fillId="0" borderId="94" xfId="0" applyFont="1" applyFill="1" applyBorder="1" applyAlignment="1">
      <alignment horizontal="left" vertical="center" wrapText="1"/>
    </xf>
    <xf numFmtId="0" fontId="1" fillId="0" borderId="55" xfId="0" applyFont="1" applyFill="1" applyBorder="1" applyAlignment="1">
      <alignment horizontal="left" vertical="center" wrapText="1"/>
    </xf>
    <xf numFmtId="0" fontId="1" fillId="0" borderId="11" xfId="0" applyFont="1" applyFill="1" applyBorder="1" applyAlignment="1">
      <alignment horizontal="left" vertical="center" wrapText="1"/>
    </xf>
    <xf numFmtId="44" fontId="0" fillId="6" borderId="19" xfId="0" applyNumberFormat="1" applyFill="1" applyBorder="1" applyAlignment="1">
      <alignment horizontal="center" vertical="center"/>
    </xf>
    <xf numFmtId="0" fontId="1" fillId="6" borderId="11"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4" fillId="0" borderId="77"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78" xfId="0" applyFont="1" applyFill="1" applyBorder="1" applyAlignment="1" applyProtection="1">
      <alignment horizontal="left" vertical="center" wrapText="1"/>
    </xf>
    <xf numFmtId="0" fontId="4" fillId="0" borderId="54" xfId="0" applyFont="1" applyFill="1" applyBorder="1" applyAlignment="1" applyProtection="1">
      <alignment horizontal="left" vertical="center"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tabSelected="1" zoomScaleNormal="100" workbookViewId="0">
      <selection activeCell="G9" sqref="G9"/>
    </sheetView>
  </sheetViews>
  <sheetFormatPr defaultRowHeight="12.75" x14ac:dyDescent="0.2"/>
  <cols>
    <col min="1" max="1" width="6.42578125" customWidth="1"/>
    <col min="2" max="2" width="32.5703125" customWidth="1"/>
    <col min="3" max="3" width="11" customWidth="1"/>
    <col min="4" max="4" width="3.140625" bestFit="1" customWidth="1"/>
    <col min="5" max="5" width="7.5703125" customWidth="1"/>
    <col min="6" max="6" width="3.140625" bestFit="1" customWidth="1"/>
    <col min="7" max="7" width="8.5703125" customWidth="1"/>
    <col min="8" max="8" width="9.85546875" customWidth="1"/>
    <col min="9" max="9" width="3.140625" customWidth="1"/>
    <col min="10" max="10" width="13.7109375" customWidth="1"/>
  </cols>
  <sheetData>
    <row r="1" spans="1:14" ht="21" customHeight="1" x14ac:dyDescent="0.25">
      <c r="A1" s="87"/>
      <c r="B1" s="87" t="s">
        <v>44</v>
      </c>
      <c r="C1" s="179"/>
      <c r="D1" s="179"/>
      <c r="E1" s="179"/>
      <c r="F1" s="179"/>
      <c r="G1" s="179"/>
      <c r="H1" s="179"/>
      <c r="I1" s="179"/>
      <c r="J1" s="179"/>
    </row>
    <row r="2" spans="1:14" ht="15.75" x14ac:dyDescent="0.25">
      <c r="A2" s="184" t="s">
        <v>25</v>
      </c>
      <c r="B2" s="184"/>
      <c r="C2" s="184"/>
      <c r="D2" s="184"/>
      <c r="E2" s="184"/>
      <c r="F2" s="184"/>
      <c r="G2" s="184"/>
      <c r="H2" s="184"/>
      <c r="I2" s="184"/>
      <c r="J2" s="184"/>
    </row>
    <row r="3" spans="1:14" ht="15" x14ac:dyDescent="0.2">
      <c r="A3" s="183" t="s">
        <v>39</v>
      </c>
      <c r="B3" s="183"/>
      <c r="C3" s="183"/>
      <c r="D3" s="183"/>
      <c r="E3" s="183"/>
      <c r="F3" s="183"/>
      <c r="G3" s="183"/>
      <c r="H3" s="183"/>
      <c r="I3" s="183"/>
      <c r="J3" s="183"/>
    </row>
    <row r="4" spans="1:14" ht="9" customHeight="1" x14ac:dyDescent="0.2"/>
    <row r="5" spans="1:14" ht="51" customHeight="1" x14ac:dyDescent="0.2">
      <c r="A5" s="182" t="s">
        <v>55</v>
      </c>
      <c r="B5" s="182"/>
      <c r="C5" s="182"/>
      <c r="D5" s="182"/>
      <c r="E5" s="182"/>
      <c r="F5" s="182"/>
      <c r="G5" s="182"/>
      <c r="H5" s="182"/>
      <c r="I5" s="182"/>
      <c r="J5" s="182"/>
    </row>
    <row r="6" spans="1:14" ht="15.75" customHeight="1" thickBot="1" x14ac:dyDescent="0.25">
      <c r="L6" s="22"/>
      <c r="M6" s="22"/>
      <c r="N6" s="22"/>
    </row>
    <row r="7" spans="1:14" ht="13.5" thickTop="1" x14ac:dyDescent="0.2">
      <c r="A7" s="4"/>
      <c r="B7" s="5"/>
      <c r="C7" s="168" t="s">
        <v>33</v>
      </c>
      <c r="D7" s="158"/>
      <c r="E7" s="159"/>
      <c r="F7" s="158" t="s">
        <v>1</v>
      </c>
      <c r="G7" s="161"/>
      <c r="H7" s="18" t="s">
        <v>2</v>
      </c>
      <c r="I7" s="175" t="s">
        <v>35</v>
      </c>
      <c r="J7" s="176"/>
      <c r="L7" s="22"/>
      <c r="M7" s="22"/>
      <c r="N7" s="22"/>
    </row>
    <row r="8" spans="1:14" s="1" customFormat="1" ht="45.75" customHeight="1" thickBot="1" x14ac:dyDescent="0.25">
      <c r="A8" s="180" t="s">
        <v>57</v>
      </c>
      <c r="B8" s="181"/>
      <c r="C8" s="169"/>
      <c r="D8" s="156" t="s">
        <v>67</v>
      </c>
      <c r="E8" s="157"/>
      <c r="F8" s="156" t="s">
        <v>36</v>
      </c>
      <c r="G8" s="160"/>
      <c r="H8" s="19" t="s">
        <v>13</v>
      </c>
      <c r="I8" s="177" t="s">
        <v>37</v>
      </c>
      <c r="J8" s="178"/>
      <c r="L8" s="23"/>
      <c r="M8" s="24"/>
      <c r="N8" s="23"/>
    </row>
    <row r="9" spans="1:14" s="2" customFormat="1" ht="30" customHeight="1" x14ac:dyDescent="0.2">
      <c r="A9" s="29">
        <v>1</v>
      </c>
      <c r="B9" s="21" t="s">
        <v>32</v>
      </c>
      <c r="C9" s="71" t="s">
        <v>34</v>
      </c>
      <c r="D9" s="69"/>
      <c r="E9" s="73" t="s">
        <v>34</v>
      </c>
      <c r="F9" s="67" t="s">
        <v>0</v>
      </c>
      <c r="G9" s="89"/>
      <c r="H9" s="79">
        <v>2549</v>
      </c>
      <c r="I9" s="75" t="s">
        <v>0</v>
      </c>
      <c r="J9" s="76">
        <f>ROUND(G9,2)*H9*12</f>
        <v>0</v>
      </c>
      <c r="L9" s="25"/>
      <c r="M9" s="26"/>
      <c r="N9" s="25"/>
    </row>
    <row r="10" spans="1:14" s="2" customFormat="1" ht="30" customHeight="1" x14ac:dyDescent="0.2">
      <c r="A10" s="30">
        <v>2</v>
      </c>
      <c r="B10" s="20" t="s">
        <v>52</v>
      </c>
      <c r="C10" s="72" t="s">
        <v>34</v>
      </c>
      <c r="D10" s="70"/>
      <c r="E10" s="74" t="s">
        <v>34</v>
      </c>
      <c r="F10" s="68" t="s">
        <v>0</v>
      </c>
      <c r="G10" s="88"/>
      <c r="H10" s="80">
        <v>2549</v>
      </c>
      <c r="I10" s="77" t="s">
        <v>0</v>
      </c>
      <c r="J10" s="78">
        <f>ROUND(G10,2)*H10*12</f>
        <v>0</v>
      </c>
      <c r="L10" s="25"/>
      <c r="M10" s="26"/>
      <c r="N10" s="25"/>
    </row>
    <row r="11" spans="1:14" s="2" customFormat="1" ht="29.25" customHeight="1" x14ac:dyDescent="0.2">
      <c r="A11" s="121">
        <v>3</v>
      </c>
      <c r="B11" s="122" t="s">
        <v>56</v>
      </c>
      <c r="C11" s="123" t="s">
        <v>34</v>
      </c>
      <c r="D11" s="124"/>
      <c r="E11" s="125" t="s">
        <v>34</v>
      </c>
      <c r="F11" s="126" t="s">
        <v>0</v>
      </c>
      <c r="G11" s="127"/>
      <c r="H11" s="128">
        <v>2549</v>
      </c>
      <c r="I11" s="129" t="s">
        <v>0</v>
      </c>
      <c r="J11" s="130">
        <f>ROUND(G11,2)*H11*12</f>
        <v>0</v>
      </c>
      <c r="L11" s="25"/>
      <c r="M11" s="27"/>
      <c r="N11" s="25"/>
    </row>
    <row r="12" spans="1:14" s="2" customFormat="1" ht="30" customHeight="1" x14ac:dyDescent="0.2">
      <c r="A12" s="30">
        <v>4</v>
      </c>
      <c r="B12" s="20" t="s">
        <v>31</v>
      </c>
      <c r="C12" s="72">
        <v>1.28</v>
      </c>
      <c r="D12" s="70" t="s">
        <v>0</v>
      </c>
      <c r="E12" s="153">
        <v>43.9</v>
      </c>
      <c r="F12" s="70" t="s">
        <v>0</v>
      </c>
      <c r="G12" s="152">
        <f>ROUND(C12*E12/12,2)</f>
        <v>4.68</v>
      </c>
      <c r="H12" s="80">
        <v>2549</v>
      </c>
      <c r="I12" s="77" t="s">
        <v>0</v>
      </c>
      <c r="J12" s="78">
        <f>G12*H12*12</f>
        <v>143151.84</v>
      </c>
      <c r="L12" s="25"/>
      <c r="M12" s="26"/>
      <c r="N12" s="25"/>
    </row>
    <row r="13" spans="1:14" s="2" customFormat="1" ht="48" customHeight="1" thickBot="1" x14ac:dyDescent="0.25">
      <c r="A13" s="131">
        <v>5</v>
      </c>
      <c r="B13" s="132" t="s">
        <v>53</v>
      </c>
      <c r="C13" s="139">
        <v>3.73</v>
      </c>
      <c r="D13" s="133" t="s">
        <v>0</v>
      </c>
      <c r="E13" s="103"/>
      <c r="F13" s="134" t="s">
        <v>0</v>
      </c>
      <c r="G13" s="135">
        <f>ROUND(C13*E13/12,2)</f>
        <v>0</v>
      </c>
      <c r="H13" s="136">
        <v>2549</v>
      </c>
      <c r="I13" s="137" t="s">
        <v>0</v>
      </c>
      <c r="J13" s="138">
        <f>G13*H13*12</f>
        <v>0</v>
      </c>
      <c r="L13" s="25"/>
      <c r="M13" s="26"/>
      <c r="N13" s="25"/>
    </row>
    <row r="14" spans="1:14" s="143" customFormat="1" ht="30" customHeight="1" thickTop="1" thickBot="1" x14ac:dyDescent="0.25">
      <c r="A14" s="145">
        <v>6</v>
      </c>
      <c r="B14" s="170" t="s">
        <v>43</v>
      </c>
      <c r="C14" s="171"/>
      <c r="D14" s="171"/>
      <c r="E14" s="171"/>
      <c r="F14" s="146" t="s">
        <v>0</v>
      </c>
      <c r="G14" s="147">
        <f>SUM(G9:G13)</f>
        <v>4.68</v>
      </c>
      <c r="H14" s="148"/>
      <c r="I14" s="149" t="s">
        <v>0</v>
      </c>
      <c r="J14" s="150">
        <f>SUM(J9:J13)</f>
        <v>143151.84</v>
      </c>
      <c r="L14" s="144"/>
      <c r="M14" s="144"/>
      <c r="N14" s="144"/>
    </row>
    <row r="15" spans="1:14" ht="13.5" thickTop="1" x14ac:dyDescent="0.2">
      <c r="A15" s="162" t="s">
        <v>64</v>
      </c>
      <c r="B15" s="163"/>
      <c r="C15" s="163"/>
      <c r="D15" s="163"/>
      <c r="E15" s="163"/>
      <c r="F15" s="163"/>
      <c r="G15" s="163"/>
      <c r="H15" s="164"/>
      <c r="I15" s="223" t="s">
        <v>72</v>
      </c>
      <c r="J15" s="176"/>
      <c r="L15" s="22"/>
      <c r="M15" s="22"/>
      <c r="N15" s="22"/>
    </row>
    <row r="16" spans="1:14" s="1" customFormat="1" ht="19.5" customHeight="1" thickBot="1" x14ac:dyDescent="0.25">
      <c r="A16" s="165"/>
      <c r="B16" s="166"/>
      <c r="C16" s="166"/>
      <c r="D16" s="166"/>
      <c r="E16" s="166"/>
      <c r="F16" s="166"/>
      <c r="G16" s="166"/>
      <c r="H16" s="167"/>
      <c r="I16" s="177" t="s">
        <v>37</v>
      </c>
      <c r="J16" s="178"/>
      <c r="L16" s="23"/>
      <c r="M16" s="24"/>
      <c r="N16" s="23"/>
    </row>
    <row r="17" spans="1:14" s="143" customFormat="1" ht="30" customHeight="1" thickTop="1" thickBot="1" x14ac:dyDescent="0.25">
      <c r="A17" s="140">
        <v>7</v>
      </c>
      <c r="B17" s="222" t="s">
        <v>71</v>
      </c>
      <c r="C17" s="171"/>
      <c r="D17" s="171"/>
      <c r="E17" s="171"/>
      <c r="F17" s="171"/>
      <c r="G17" s="171"/>
      <c r="H17" s="172"/>
      <c r="I17" s="141" t="s">
        <v>0</v>
      </c>
      <c r="J17" s="142">
        <f>'Page 4'!Y39</f>
        <v>61931.64</v>
      </c>
      <c r="L17" s="144"/>
      <c r="M17" s="144"/>
      <c r="N17" s="144"/>
    </row>
    <row r="18" spans="1:14" ht="13.5" customHeight="1" thickTop="1" x14ac:dyDescent="0.2">
      <c r="A18" s="162" t="s">
        <v>65</v>
      </c>
      <c r="B18" s="163"/>
      <c r="C18" s="163"/>
      <c r="D18" s="163"/>
      <c r="E18" s="163"/>
      <c r="F18" s="163"/>
      <c r="G18" s="163"/>
      <c r="H18" s="164"/>
      <c r="I18" s="175"/>
      <c r="J18" s="176"/>
      <c r="L18" s="22"/>
      <c r="M18" s="22"/>
      <c r="N18" s="22"/>
    </row>
    <row r="19" spans="1:14" s="1" customFormat="1" ht="19.5" customHeight="1" thickBot="1" x14ac:dyDescent="0.25">
      <c r="A19" s="165"/>
      <c r="B19" s="166"/>
      <c r="C19" s="166"/>
      <c r="D19" s="166"/>
      <c r="E19" s="166"/>
      <c r="F19" s="166"/>
      <c r="G19" s="166"/>
      <c r="H19" s="167"/>
      <c r="I19" s="177" t="s">
        <v>37</v>
      </c>
      <c r="J19" s="178"/>
      <c r="L19" s="23"/>
      <c r="M19" s="24"/>
      <c r="N19" s="23"/>
    </row>
    <row r="20" spans="1:14" s="3" customFormat="1" ht="30" customHeight="1" thickTop="1" thickBot="1" x14ac:dyDescent="0.25">
      <c r="A20" s="151">
        <v>8</v>
      </c>
      <c r="B20" s="173" t="s">
        <v>70</v>
      </c>
      <c r="C20" s="173"/>
      <c r="D20" s="173"/>
      <c r="E20" s="173"/>
      <c r="F20" s="173"/>
      <c r="G20" s="173"/>
      <c r="H20" s="174"/>
      <c r="I20" s="85" t="s">
        <v>0</v>
      </c>
      <c r="J20" s="86">
        <f>J14+J17</f>
        <v>205083.47999999998</v>
      </c>
      <c r="L20" s="28"/>
      <c r="M20" s="28"/>
      <c r="N20" s="28"/>
    </row>
    <row r="21" spans="1:14" ht="13.5" thickTop="1" x14ac:dyDescent="0.2"/>
  </sheetData>
  <sheetProtection algorithmName="SHA-512" hashValue="VdaE6lbt5+BwPIjh4rARH+lCWfXp429GjAJtk59WjPa2Pu8hngxL12/yUgWoXT1hpDyXHf/ado/fh1xXPxiWIA==" saltValue="BtP/4pB5PiroaOu7GtiUDw==" spinCount="100000" sheet="1" objects="1" scenarios="1" selectLockedCells="1"/>
  <protectedRanges>
    <protectedRange sqref="G9:G11" name="Range2"/>
    <protectedRange sqref="C1:J1" name="Range1"/>
    <protectedRange sqref="E13" name="Range3"/>
  </protectedRanges>
  <mergeCells count="21">
    <mergeCell ref="C1:J1"/>
    <mergeCell ref="A8:B8"/>
    <mergeCell ref="I8:J8"/>
    <mergeCell ref="B14:E14"/>
    <mergeCell ref="A5:J5"/>
    <mergeCell ref="A3:J3"/>
    <mergeCell ref="A2:J2"/>
    <mergeCell ref="I7:J7"/>
    <mergeCell ref="B17:H17"/>
    <mergeCell ref="I15:J15"/>
    <mergeCell ref="I16:J16"/>
    <mergeCell ref="I18:J18"/>
    <mergeCell ref="I19:J19"/>
    <mergeCell ref="B20:H20"/>
    <mergeCell ref="A18:H19"/>
    <mergeCell ref="D8:E8"/>
    <mergeCell ref="D7:E7"/>
    <mergeCell ref="F8:G8"/>
    <mergeCell ref="F7:G7"/>
    <mergeCell ref="A15:H16"/>
    <mergeCell ref="C7:C8"/>
  </mergeCells>
  <phoneticPr fontId="0" type="noConversion"/>
  <printOptions horizontalCentered="1"/>
  <pageMargins left="0.5" right="0.5" top="1.25" bottom="0.75" header="0.5" footer="0.5"/>
  <pageSetup scale="96" orientation="portrait" r:id="rId1"/>
  <headerFooter alignWithMargins="0">
    <oddHeader>&amp;CTOWN OF SOUTHWEST RANCHES, FLORIDA
RFP – Solid Waste, Recyclables, and Bulk Waste Collection and Disposal
RFP No. 17-003</oddHeader>
    <oddFooter>&amp;R&amp;"-,Regular"&amp;12 45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showGridLines="0" zoomScaleNormal="100" workbookViewId="0">
      <selection activeCell="G9" sqref="G9"/>
    </sheetView>
  </sheetViews>
  <sheetFormatPr defaultRowHeight="12.75" x14ac:dyDescent="0.2"/>
  <cols>
    <col min="1" max="1" width="6.42578125" customWidth="1"/>
    <col min="2" max="2" width="32.5703125" customWidth="1"/>
    <col min="3" max="3" width="11" customWidth="1"/>
    <col min="4" max="4" width="3.140625" bestFit="1" customWidth="1"/>
    <col min="5" max="5" width="7.5703125" customWidth="1"/>
    <col min="6" max="6" width="3.140625" bestFit="1" customWidth="1"/>
    <col min="7" max="7" width="8.5703125" customWidth="1"/>
    <col min="8" max="8" width="9.85546875" customWidth="1"/>
    <col min="9" max="9" width="3.140625" customWidth="1"/>
    <col min="10" max="10" width="13.7109375" customWidth="1"/>
  </cols>
  <sheetData>
    <row r="1" spans="1:14" ht="21" customHeight="1" x14ac:dyDescent="0.25">
      <c r="A1" s="119"/>
      <c r="B1" s="119" t="s">
        <v>44</v>
      </c>
      <c r="C1" s="179"/>
      <c r="D1" s="179"/>
      <c r="E1" s="179"/>
      <c r="F1" s="179"/>
      <c r="G1" s="179"/>
      <c r="H1" s="179"/>
      <c r="I1" s="179"/>
      <c r="J1" s="179"/>
    </row>
    <row r="2" spans="1:14" ht="15.75" x14ac:dyDescent="0.25">
      <c r="A2" s="184" t="s">
        <v>25</v>
      </c>
      <c r="B2" s="184"/>
      <c r="C2" s="184"/>
      <c r="D2" s="184"/>
      <c r="E2" s="184"/>
      <c r="F2" s="184"/>
      <c r="G2" s="184"/>
      <c r="H2" s="184"/>
      <c r="I2" s="184"/>
      <c r="J2" s="184"/>
    </row>
    <row r="3" spans="1:14" ht="15" x14ac:dyDescent="0.2">
      <c r="A3" s="183" t="s">
        <v>68</v>
      </c>
      <c r="B3" s="183"/>
      <c r="C3" s="183"/>
      <c r="D3" s="183"/>
      <c r="E3" s="183"/>
      <c r="F3" s="183"/>
      <c r="G3" s="183"/>
      <c r="H3" s="183"/>
      <c r="I3" s="183"/>
      <c r="J3" s="183"/>
    </row>
    <row r="4" spans="1:14" ht="9" customHeight="1" x14ac:dyDescent="0.2"/>
    <row r="5" spans="1:14" ht="51" customHeight="1" x14ac:dyDescent="0.2">
      <c r="A5" s="182" t="s">
        <v>55</v>
      </c>
      <c r="B5" s="182"/>
      <c r="C5" s="182"/>
      <c r="D5" s="182"/>
      <c r="E5" s="182"/>
      <c r="F5" s="182"/>
      <c r="G5" s="182"/>
      <c r="H5" s="182"/>
      <c r="I5" s="182"/>
      <c r="J5" s="182"/>
    </row>
    <row r="6" spans="1:14" ht="15.75" customHeight="1" thickBot="1" x14ac:dyDescent="0.25">
      <c r="L6" s="22"/>
      <c r="M6" s="22"/>
      <c r="N6" s="22"/>
    </row>
    <row r="7" spans="1:14" ht="13.5" thickTop="1" x14ac:dyDescent="0.2">
      <c r="A7" s="4"/>
      <c r="B7" s="5"/>
      <c r="C7" s="168" t="s">
        <v>33</v>
      </c>
      <c r="D7" s="158"/>
      <c r="E7" s="159"/>
      <c r="F7" s="158" t="s">
        <v>1</v>
      </c>
      <c r="G7" s="161"/>
      <c r="H7" s="18" t="s">
        <v>2</v>
      </c>
      <c r="I7" s="175" t="s">
        <v>35</v>
      </c>
      <c r="J7" s="176"/>
      <c r="L7" s="22"/>
      <c r="M7" s="22"/>
      <c r="N7" s="22"/>
    </row>
    <row r="8" spans="1:14" s="1" customFormat="1" ht="45.75" customHeight="1" thickBot="1" x14ac:dyDescent="0.25">
      <c r="A8" s="180" t="s">
        <v>59</v>
      </c>
      <c r="B8" s="181"/>
      <c r="C8" s="169"/>
      <c r="D8" s="156" t="s">
        <v>67</v>
      </c>
      <c r="E8" s="157"/>
      <c r="F8" s="156" t="s">
        <v>36</v>
      </c>
      <c r="G8" s="160"/>
      <c r="H8" s="19" t="s">
        <v>13</v>
      </c>
      <c r="I8" s="177" t="s">
        <v>37</v>
      </c>
      <c r="J8" s="178"/>
      <c r="L8" s="23"/>
      <c r="M8" s="24"/>
      <c r="N8" s="23"/>
    </row>
    <row r="9" spans="1:14" s="2" customFormat="1" ht="30" customHeight="1" x14ac:dyDescent="0.2">
      <c r="A9" s="29">
        <v>11</v>
      </c>
      <c r="B9" s="154" t="s">
        <v>69</v>
      </c>
      <c r="C9" s="71" t="s">
        <v>34</v>
      </c>
      <c r="D9" s="69"/>
      <c r="E9" s="73" t="s">
        <v>34</v>
      </c>
      <c r="F9" s="67" t="s">
        <v>0</v>
      </c>
      <c r="G9" s="89"/>
      <c r="H9" s="79">
        <v>2549</v>
      </c>
      <c r="I9" s="75" t="s">
        <v>0</v>
      </c>
      <c r="J9" s="76">
        <f>ROUND(G9,2)*H9*12</f>
        <v>0</v>
      </c>
      <c r="L9" s="25"/>
      <c r="M9" s="26"/>
      <c r="N9" s="25"/>
    </row>
    <row r="10" spans="1:14" s="2" customFormat="1" ht="30" customHeight="1" x14ac:dyDescent="0.2">
      <c r="A10" s="30">
        <v>12</v>
      </c>
      <c r="B10" s="20" t="s">
        <v>52</v>
      </c>
      <c r="C10" s="72" t="s">
        <v>34</v>
      </c>
      <c r="D10" s="70"/>
      <c r="E10" s="74" t="s">
        <v>34</v>
      </c>
      <c r="F10" s="68" t="s">
        <v>0</v>
      </c>
      <c r="G10" s="88"/>
      <c r="H10" s="80">
        <v>2549</v>
      </c>
      <c r="I10" s="77" t="s">
        <v>0</v>
      </c>
      <c r="J10" s="78">
        <f t="shared" ref="J10:J11" si="0">ROUND(G10,2)*H10*12</f>
        <v>0</v>
      </c>
      <c r="L10" s="25"/>
      <c r="M10" s="26"/>
      <c r="N10" s="25"/>
    </row>
    <row r="11" spans="1:14" s="2" customFormat="1" ht="29.25" customHeight="1" x14ac:dyDescent="0.2">
      <c r="A11" s="121">
        <v>13</v>
      </c>
      <c r="B11" s="122" t="s">
        <v>56</v>
      </c>
      <c r="C11" s="123" t="s">
        <v>34</v>
      </c>
      <c r="D11" s="124"/>
      <c r="E11" s="125" t="s">
        <v>34</v>
      </c>
      <c r="F11" s="126" t="s">
        <v>0</v>
      </c>
      <c r="G11" s="127"/>
      <c r="H11" s="128">
        <v>2549</v>
      </c>
      <c r="I11" s="129" t="s">
        <v>0</v>
      </c>
      <c r="J11" s="130">
        <f t="shared" si="0"/>
        <v>0</v>
      </c>
      <c r="L11" s="25"/>
      <c r="M11" s="27"/>
      <c r="N11" s="25"/>
    </row>
    <row r="12" spans="1:14" s="2" customFormat="1" ht="30" customHeight="1" x14ac:dyDescent="0.2">
      <c r="A12" s="30">
        <v>14</v>
      </c>
      <c r="B12" s="20" t="s">
        <v>31</v>
      </c>
      <c r="C12" s="72">
        <v>1.28</v>
      </c>
      <c r="D12" s="70" t="s">
        <v>0</v>
      </c>
      <c r="E12" s="153">
        <v>43.9</v>
      </c>
      <c r="F12" s="70" t="s">
        <v>0</v>
      </c>
      <c r="G12" s="152">
        <f>ROUND(C12*E12/12,2)</f>
        <v>4.68</v>
      </c>
      <c r="H12" s="80">
        <v>2549</v>
      </c>
      <c r="I12" s="77" t="s">
        <v>0</v>
      </c>
      <c r="J12" s="78">
        <f>G12*H12*12</f>
        <v>143151.84</v>
      </c>
      <c r="L12" s="25"/>
      <c r="M12" s="26"/>
      <c r="N12" s="25"/>
    </row>
    <row r="13" spans="1:14" s="2" customFormat="1" ht="48" customHeight="1" thickBot="1" x14ac:dyDescent="0.25">
      <c r="A13" s="131">
        <v>15</v>
      </c>
      <c r="B13" s="132" t="s">
        <v>53</v>
      </c>
      <c r="C13" s="139">
        <v>3.73</v>
      </c>
      <c r="D13" s="133" t="s">
        <v>0</v>
      </c>
      <c r="E13" s="103"/>
      <c r="F13" s="134" t="s">
        <v>0</v>
      </c>
      <c r="G13" s="135">
        <f>ROUND(C13*E13/12,2)</f>
        <v>0</v>
      </c>
      <c r="H13" s="136">
        <v>2549</v>
      </c>
      <c r="I13" s="137" t="s">
        <v>0</v>
      </c>
      <c r="J13" s="138">
        <f>G13*H13*12</f>
        <v>0</v>
      </c>
      <c r="L13" s="25"/>
      <c r="M13" s="26"/>
      <c r="N13" s="25"/>
    </row>
    <row r="14" spans="1:14" s="143" customFormat="1" ht="30" customHeight="1" thickTop="1" thickBot="1" x14ac:dyDescent="0.25">
      <c r="A14" s="145">
        <v>16</v>
      </c>
      <c r="B14" s="170" t="s">
        <v>60</v>
      </c>
      <c r="C14" s="171"/>
      <c r="D14" s="171"/>
      <c r="E14" s="171"/>
      <c r="F14" s="146" t="s">
        <v>0</v>
      </c>
      <c r="G14" s="147">
        <f>G9+G10+G11+G12+G13</f>
        <v>4.68</v>
      </c>
      <c r="H14" s="148"/>
      <c r="I14" s="149" t="s">
        <v>0</v>
      </c>
      <c r="J14" s="150">
        <f>SUM(J9:J13)</f>
        <v>143151.84</v>
      </c>
      <c r="L14" s="144"/>
      <c r="M14" s="144"/>
      <c r="N14" s="144"/>
    </row>
    <row r="15" spans="1:14" ht="13.5" thickTop="1" x14ac:dyDescent="0.2">
      <c r="A15" s="162" t="s">
        <v>64</v>
      </c>
      <c r="B15" s="163"/>
      <c r="C15" s="163"/>
      <c r="D15" s="163"/>
      <c r="E15" s="163"/>
      <c r="F15" s="163"/>
      <c r="G15" s="163"/>
      <c r="H15" s="164"/>
      <c r="I15" s="223" t="s">
        <v>72</v>
      </c>
      <c r="J15" s="176"/>
      <c r="L15" s="22"/>
      <c r="M15" s="22"/>
      <c r="N15" s="22"/>
    </row>
    <row r="16" spans="1:14" s="1" customFormat="1" ht="19.5" customHeight="1" thickBot="1" x14ac:dyDescent="0.25">
      <c r="A16" s="165"/>
      <c r="B16" s="166"/>
      <c r="C16" s="166"/>
      <c r="D16" s="166"/>
      <c r="E16" s="166"/>
      <c r="F16" s="166"/>
      <c r="G16" s="166"/>
      <c r="H16" s="167"/>
      <c r="I16" s="177" t="s">
        <v>37</v>
      </c>
      <c r="J16" s="178"/>
      <c r="L16" s="23"/>
      <c r="M16" s="24"/>
      <c r="N16" s="23"/>
    </row>
    <row r="17" spans="1:14" s="143" customFormat="1" ht="30" customHeight="1" thickTop="1" thickBot="1" x14ac:dyDescent="0.25">
      <c r="A17" s="140">
        <v>17</v>
      </c>
      <c r="B17" s="222" t="s">
        <v>71</v>
      </c>
      <c r="C17" s="171"/>
      <c r="D17" s="171"/>
      <c r="E17" s="171"/>
      <c r="F17" s="171"/>
      <c r="G17" s="171"/>
      <c r="H17" s="172"/>
      <c r="I17" s="141" t="s">
        <v>0</v>
      </c>
      <c r="J17" s="142">
        <f>'Page 4'!Y39</f>
        <v>61931.64</v>
      </c>
      <c r="L17" s="144"/>
      <c r="M17" s="144"/>
      <c r="N17" s="144"/>
    </row>
    <row r="18" spans="1:14" ht="13.5" customHeight="1" thickTop="1" x14ac:dyDescent="0.2">
      <c r="A18" s="162" t="s">
        <v>65</v>
      </c>
      <c r="B18" s="163"/>
      <c r="C18" s="163"/>
      <c r="D18" s="163"/>
      <c r="E18" s="163"/>
      <c r="F18" s="163"/>
      <c r="G18" s="163"/>
      <c r="H18" s="164"/>
      <c r="I18" s="175"/>
      <c r="J18" s="176"/>
      <c r="L18" s="22"/>
      <c r="M18" s="22"/>
      <c r="N18" s="22"/>
    </row>
    <row r="19" spans="1:14" s="1" customFormat="1" ht="19.5" customHeight="1" thickBot="1" x14ac:dyDescent="0.25">
      <c r="A19" s="165"/>
      <c r="B19" s="166"/>
      <c r="C19" s="166"/>
      <c r="D19" s="166"/>
      <c r="E19" s="166"/>
      <c r="F19" s="166"/>
      <c r="G19" s="166"/>
      <c r="H19" s="167"/>
      <c r="I19" s="177" t="s">
        <v>37</v>
      </c>
      <c r="J19" s="178"/>
      <c r="L19" s="23"/>
      <c r="M19" s="24"/>
      <c r="N19" s="23"/>
    </row>
    <row r="20" spans="1:14" s="3" customFormat="1" ht="30" customHeight="1" thickTop="1" thickBot="1" x14ac:dyDescent="0.25">
      <c r="A20" s="151">
        <v>18</v>
      </c>
      <c r="B20" s="173" t="s">
        <v>73</v>
      </c>
      <c r="C20" s="173"/>
      <c r="D20" s="173"/>
      <c r="E20" s="173"/>
      <c r="F20" s="173"/>
      <c r="G20" s="173"/>
      <c r="H20" s="174"/>
      <c r="I20" s="85" t="s">
        <v>0</v>
      </c>
      <c r="J20" s="86">
        <f>J14+J17</f>
        <v>205083.47999999998</v>
      </c>
      <c r="L20" s="28"/>
      <c r="M20" s="28"/>
      <c r="N20" s="28"/>
    </row>
    <row r="21" spans="1:14" ht="13.5" thickTop="1" x14ac:dyDescent="0.2"/>
  </sheetData>
  <sheetProtection algorithmName="SHA-512" hashValue="0cM5od1VXHkIcoCPpC95w84yW3yEIR53pRHDUaqEKVTwWM57vpJWtTGq3JK8HJoDm9ElZVLUsgVMFooifx9CRQ==" saltValue="+Ep+zpUQPe55XzOqoP0Mxg==" spinCount="100000" sheet="1" objects="1" scenarios="1" selectLockedCells="1"/>
  <protectedRanges>
    <protectedRange sqref="C1:J1" name="Range3"/>
    <protectedRange sqref="E13" name="Range2"/>
    <protectedRange sqref="G9:G11" name="Range1"/>
  </protectedRanges>
  <mergeCells count="21">
    <mergeCell ref="B20:H20"/>
    <mergeCell ref="B17:H17"/>
    <mergeCell ref="A18:H19"/>
    <mergeCell ref="I15:J15"/>
    <mergeCell ref="I18:J18"/>
    <mergeCell ref="I19:J19"/>
    <mergeCell ref="A15:H16"/>
    <mergeCell ref="I16:J16"/>
    <mergeCell ref="B14:E14"/>
    <mergeCell ref="C1:J1"/>
    <mergeCell ref="A2:J2"/>
    <mergeCell ref="A3:J3"/>
    <mergeCell ref="A5:J5"/>
    <mergeCell ref="C7:C8"/>
    <mergeCell ref="D7:E7"/>
    <mergeCell ref="F7:G7"/>
    <mergeCell ref="I7:J7"/>
    <mergeCell ref="A8:B8"/>
    <mergeCell ref="D8:E8"/>
    <mergeCell ref="F8:G8"/>
    <mergeCell ref="I8:J8"/>
  </mergeCells>
  <printOptions horizontalCentered="1"/>
  <pageMargins left="0.5" right="0.5" top="1.25" bottom="0.75" header="0.5" footer="0.5"/>
  <pageSetup scale="96" orientation="portrait" r:id="rId1"/>
  <headerFooter alignWithMargins="0">
    <oddHeader>&amp;CTOWN OF SOUTHWEST RANCHES, FLORIDA
RFP – Solid Waste, Recyclables, and Bulk Waste Collection and Disposal
RFP No. 17-003</oddHeader>
    <oddFooter>&amp;R&amp;"-,Regular"&amp;12 46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showWhiteSpace="0" zoomScaleNormal="100" workbookViewId="0">
      <selection activeCell="G9" sqref="G9"/>
    </sheetView>
  </sheetViews>
  <sheetFormatPr defaultRowHeight="12.75" x14ac:dyDescent="0.2"/>
  <cols>
    <col min="1" max="1" width="4.85546875" customWidth="1"/>
    <col min="2" max="2" width="24.7109375" customWidth="1"/>
    <col min="3" max="3" width="24" customWidth="1"/>
    <col min="4" max="4" width="3.140625" bestFit="1" customWidth="1"/>
    <col min="5" max="5" width="7.5703125" customWidth="1"/>
    <col min="6" max="6" width="3.140625" bestFit="1" customWidth="1"/>
    <col min="7" max="7" width="8.5703125" customWidth="1"/>
    <col min="8" max="8" width="3.140625" bestFit="1" customWidth="1"/>
    <col min="9" max="9" width="7.5703125" customWidth="1"/>
    <col min="10" max="10" width="3.140625" bestFit="1" customWidth="1"/>
    <col min="11" max="11" width="7.5703125" customWidth="1"/>
  </cols>
  <sheetData>
    <row r="1" spans="1:15" ht="21" customHeight="1" x14ac:dyDescent="0.25">
      <c r="A1" s="155"/>
      <c r="B1" s="155" t="s">
        <v>44</v>
      </c>
      <c r="C1" s="179"/>
      <c r="D1" s="179"/>
      <c r="E1" s="179"/>
      <c r="F1" s="179"/>
      <c r="G1" s="179"/>
      <c r="H1" s="179"/>
      <c r="I1" s="179"/>
      <c r="J1" s="179"/>
      <c r="K1" s="179"/>
    </row>
    <row r="2" spans="1:15" ht="15.75" x14ac:dyDescent="0.25">
      <c r="A2" s="184" t="s">
        <v>25</v>
      </c>
      <c r="B2" s="184"/>
      <c r="C2" s="184"/>
      <c r="D2" s="184"/>
      <c r="E2" s="184"/>
      <c r="F2" s="184"/>
      <c r="G2" s="184"/>
      <c r="H2" s="184"/>
      <c r="I2" s="184"/>
      <c r="J2" s="184"/>
      <c r="K2" s="184"/>
    </row>
    <row r="3" spans="1:15" ht="15" x14ac:dyDescent="0.2">
      <c r="A3" s="183" t="s">
        <v>41</v>
      </c>
      <c r="B3" s="183"/>
      <c r="C3" s="183"/>
      <c r="D3" s="183"/>
      <c r="E3" s="183"/>
      <c r="F3" s="183"/>
      <c r="G3" s="183"/>
      <c r="H3" s="183"/>
      <c r="I3" s="183"/>
      <c r="J3" s="183"/>
      <c r="K3" s="183"/>
    </row>
    <row r="4" spans="1:15" ht="9" customHeight="1" x14ac:dyDescent="0.2"/>
    <row r="5" spans="1:15" s="106" customFormat="1" ht="15.75" x14ac:dyDescent="0.25">
      <c r="A5" s="215" t="s">
        <v>87</v>
      </c>
      <c r="B5" s="215"/>
      <c r="C5" s="215"/>
      <c r="D5" s="215"/>
      <c r="E5" s="215"/>
      <c r="F5" s="215"/>
      <c r="G5" s="215"/>
      <c r="H5" s="215"/>
      <c r="I5" s="215"/>
      <c r="J5" s="215"/>
      <c r="K5" s="215"/>
    </row>
    <row r="6" spans="1:15" s="106" customFormat="1" ht="9" customHeight="1" x14ac:dyDescent="0.2"/>
    <row r="7" spans="1:15" s="106" customFormat="1" ht="39" customHeight="1" x14ac:dyDescent="0.2">
      <c r="A7" s="227" t="s">
        <v>88</v>
      </c>
      <c r="B7" s="217"/>
      <c r="C7" s="217"/>
      <c r="D7" s="217"/>
      <c r="E7" s="217"/>
      <c r="F7" s="217"/>
      <c r="G7" s="217"/>
      <c r="H7" s="217"/>
      <c r="I7" s="217"/>
      <c r="J7" s="217"/>
      <c r="K7" s="217"/>
    </row>
    <row r="8" spans="1:15" ht="15.75" customHeight="1" thickBot="1" x14ac:dyDescent="0.25">
      <c r="M8" s="22"/>
      <c r="N8" s="22"/>
      <c r="O8" s="22"/>
    </row>
    <row r="9" spans="1:15" ht="13.5" customHeight="1" thickTop="1" x14ac:dyDescent="0.2">
      <c r="A9" s="228" t="s">
        <v>80</v>
      </c>
      <c r="B9" s="229"/>
      <c r="C9" s="230"/>
      <c r="D9" s="158"/>
      <c r="E9" s="159"/>
      <c r="F9" s="233"/>
      <c r="G9" s="233"/>
      <c r="H9" s="233"/>
      <c r="I9" s="233"/>
      <c r="J9" s="235" t="s">
        <v>90</v>
      </c>
      <c r="K9" s="236"/>
      <c r="M9" s="22"/>
      <c r="N9" s="22"/>
      <c r="O9" s="22"/>
    </row>
    <row r="10" spans="1:15" s="1" customFormat="1" ht="29.25" customHeight="1" thickBot="1" x14ac:dyDescent="0.25">
      <c r="A10" s="225"/>
      <c r="B10" s="274"/>
      <c r="C10" s="226"/>
      <c r="D10" s="156" t="s">
        <v>75</v>
      </c>
      <c r="E10" s="157"/>
      <c r="F10" s="169" t="s">
        <v>58</v>
      </c>
      <c r="G10" s="169"/>
      <c r="H10" s="169" t="s">
        <v>76</v>
      </c>
      <c r="I10" s="169"/>
      <c r="J10" s="156"/>
      <c r="K10" s="224"/>
      <c r="M10" s="23"/>
      <c r="N10" s="24"/>
      <c r="O10" s="23"/>
    </row>
    <row r="11" spans="1:15" s="2" customFormat="1" ht="36" customHeight="1" x14ac:dyDescent="0.2">
      <c r="A11" s="268" t="s">
        <v>82</v>
      </c>
      <c r="B11" s="269"/>
      <c r="C11" s="270"/>
      <c r="D11" s="120" t="s">
        <v>0</v>
      </c>
      <c r="E11" s="90"/>
      <c r="F11" s="271"/>
      <c r="G11" s="272"/>
      <c r="H11" s="271"/>
      <c r="I11" s="272"/>
      <c r="J11" s="271"/>
      <c r="K11" s="273"/>
      <c r="M11" s="25"/>
      <c r="N11" s="27"/>
      <c r="O11" s="25"/>
    </row>
    <row r="12" spans="1:15" s="2" customFormat="1" ht="36" customHeight="1" x14ac:dyDescent="0.2">
      <c r="A12" s="255" t="s">
        <v>83</v>
      </c>
      <c r="B12" s="256"/>
      <c r="C12" s="232"/>
      <c r="D12" s="237"/>
      <c r="E12" s="238"/>
      <c r="F12" s="231" t="s">
        <v>0</v>
      </c>
      <c r="G12" s="88"/>
      <c r="H12" s="237"/>
      <c r="I12" s="238"/>
      <c r="J12" s="237"/>
      <c r="K12" s="242"/>
      <c r="M12" s="25"/>
      <c r="N12" s="27"/>
      <c r="O12" s="25"/>
    </row>
    <row r="13" spans="1:15" s="2" customFormat="1" ht="36" customHeight="1" thickBot="1" x14ac:dyDescent="0.25">
      <c r="A13" s="257" t="s">
        <v>81</v>
      </c>
      <c r="B13" s="258"/>
      <c r="C13" s="259"/>
      <c r="D13" s="245"/>
      <c r="E13" s="246"/>
      <c r="F13" s="247" t="s">
        <v>0</v>
      </c>
      <c r="G13" s="248"/>
      <c r="H13" s="245"/>
      <c r="I13" s="246"/>
      <c r="J13" s="245"/>
      <c r="K13" s="249"/>
      <c r="M13" s="25"/>
      <c r="N13" s="27"/>
      <c r="O13" s="25"/>
    </row>
    <row r="14" spans="1:15" s="2" customFormat="1" ht="36" customHeight="1" x14ac:dyDescent="0.2">
      <c r="A14" s="260" t="s">
        <v>77</v>
      </c>
      <c r="B14" s="261"/>
      <c r="C14" s="262"/>
      <c r="D14" s="250"/>
      <c r="E14" s="251"/>
      <c r="F14" s="252" t="s">
        <v>0</v>
      </c>
      <c r="G14" s="253"/>
      <c r="H14" s="250"/>
      <c r="I14" s="251"/>
      <c r="J14" s="250"/>
      <c r="K14" s="254"/>
      <c r="M14" s="25"/>
      <c r="N14" s="27"/>
      <c r="O14" s="25"/>
    </row>
    <row r="15" spans="1:15" s="2" customFormat="1" ht="36" customHeight="1" x14ac:dyDescent="0.2">
      <c r="A15" s="263" t="s">
        <v>78</v>
      </c>
      <c r="B15" s="264"/>
      <c r="C15" s="265"/>
      <c r="D15" s="237"/>
      <c r="E15" s="239"/>
      <c r="F15" s="237"/>
      <c r="G15" s="238"/>
      <c r="H15" s="68" t="s">
        <v>0</v>
      </c>
      <c r="I15" s="88"/>
      <c r="J15" s="237"/>
      <c r="K15" s="243"/>
      <c r="M15" s="25"/>
      <c r="N15" s="27"/>
      <c r="O15" s="25"/>
    </row>
    <row r="16" spans="1:15" s="2" customFormat="1" ht="36" customHeight="1" x14ac:dyDescent="0.2">
      <c r="A16" s="255" t="s">
        <v>79</v>
      </c>
      <c r="B16" s="256"/>
      <c r="C16" s="232"/>
      <c r="D16" s="237"/>
      <c r="E16" s="238"/>
      <c r="F16" s="237"/>
      <c r="G16" s="239"/>
      <c r="H16" s="68" t="s">
        <v>0</v>
      </c>
      <c r="I16" s="88"/>
      <c r="J16" s="237"/>
      <c r="K16" s="243"/>
      <c r="M16" s="25"/>
      <c r="N16" s="27"/>
      <c r="O16" s="25"/>
    </row>
    <row r="17" spans="1:15" s="2" customFormat="1" ht="36" customHeight="1" x14ac:dyDescent="0.2">
      <c r="A17" s="255" t="s">
        <v>84</v>
      </c>
      <c r="B17" s="256"/>
      <c r="C17" s="232"/>
      <c r="D17" s="237"/>
      <c r="E17" s="238"/>
      <c r="F17" s="237"/>
      <c r="G17" s="239"/>
      <c r="H17" s="237"/>
      <c r="I17" s="239"/>
      <c r="J17" s="68" t="s">
        <v>0</v>
      </c>
      <c r="K17" s="102"/>
      <c r="M17" s="25"/>
      <c r="N17" s="27"/>
      <c r="O17" s="25"/>
    </row>
    <row r="18" spans="1:15" s="2" customFormat="1" ht="36" customHeight="1" x14ac:dyDescent="0.2">
      <c r="A18" s="255" t="s">
        <v>85</v>
      </c>
      <c r="B18" s="256"/>
      <c r="C18" s="232"/>
      <c r="D18" s="237"/>
      <c r="E18" s="239"/>
      <c r="F18" s="237"/>
      <c r="G18" s="239"/>
      <c r="H18" s="68" t="s">
        <v>0</v>
      </c>
      <c r="I18" s="88"/>
      <c r="J18" s="237"/>
      <c r="K18" s="243"/>
      <c r="M18" s="25"/>
      <c r="N18" s="27"/>
      <c r="O18" s="25"/>
    </row>
    <row r="19" spans="1:15" s="2" customFormat="1" ht="36" customHeight="1" thickBot="1" x14ac:dyDescent="0.25">
      <c r="A19" s="266" t="s">
        <v>86</v>
      </c>
      <c r="B19" s="267"/>
      <c r="C19" s="234"/>
      <c r="D19" s="240"/>
      <c r="E19" s="241"/>
      <c r="F19" s="240"/>
      <c r="G19" s="241"/>
      <c r="H19" s="133" t="s">
        <v>0</v>
      </c>
      <c r="I19" s="103"/>
      <c r="J19" s="240"/>
      <c r="K19" s="244"/>
      <c r="M19" s="25"/>
      <c r="N19" s="27"/>
      <c r="O19" s="25"/>
    </row>
    <row r="20" spans="1:15" ht="13.5" thickTop="1" x14ac:dyDescent="0.2"/>
  </sheetData>
  <sheetProtection algorithmName="SHA-512" hashValue="ArtjG2ahiL4+x5t3GMEtD72B8Rd1RS0Q4pCzY0IKbJ4ti235DAl8Gmg0kulQLZa7CuoQyUofLUY3LWKYhLKt2g==" saltValue="NgSoOrivZHZ4Vmr2iHryTw==" spinCount="100000" sheet="1" objects="1" scenarios="1" selectLockedCells="1"/>
  <protectedRanges>
    <protectedRange sqref="I18:I19" name="Range6"/>
    <protectedRange sqref="I15:I16" name="Range4"/>
    <protectedRange sqref="E11" name="Range2"/>
    <protectedRange sqref="C1:K1" name="Range1"/>
    <protectedRange sqref="G12:G14" name="Range3"/>
    <protectedRange sqref="K17" name="Range5"/>
  </protectedRanges>
  <mergeCells count="22">
    <mergeCell ref="A15:C15"/>
    <mergeCell ref="A16:C16"/>
    <mergeCell ref="A17:C17"/>
    <mergeCell ref="A18:C18"/>
    <mergeCell ref="A19:C19"/>
    <mergeCell ref="F9:G9"/>
    <mergeCell ref="F10:G10"/>
    <mergeCell ref="A11:C11"/>
    <mergeCell ref="A12:C12"/>
    <mergeCell ref="A13:C13"/>
    <mergeCell ref="H9:I9"/>
    <mergeCell ref="H10:I10"/>
    <mergeCell ref="A14:C14"/>
    <mergeCell ref="A7:K7"/>
    <mergeCell ref="A5:K5"/>
    <mergeCell ref="C1:K1"/>
    <mergeCell ref="A9:C10"/>
    <mergeCell ref="J9:K10"/>
    <mergeCell ref="D9:E9"/>
    <mergeCell ref="D10:E10"/>
    <mergeCell ref="A2:K2"/>
    <mergeCell ref="A3:K3"/>
  </mergeCells>
  <printOptions horizontalCentered="1"/>
  <pageMargins left="0.5" right="0.5" top="1.25" bottom="0.75" header="0.5" footer="0.5"/>
  <pageSetup orientation="portrait" r:id="rId1"/>
  <headerFooter alignWithMargins="0">
    <oddHeader>&amp;CTOWN OF SOUTHWEST RANCHES, FLORIDA
RFP – Solid Waste, Recyclables, and Bulk Waste Collection and Disposal
RFP No. 17-003</oddHeader>
    <oddFooter>&amp;R&amp;"-,Regular"&amp;12 47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showGridLines="0" zoomScaleNormal="100" workbookViewId="0">
      <selection activeCell="G9" sqref="G9"/>
    </sheetView>
  </sheetViews>
  <sheetFormatPr defaultColWidth="3.85546875" defaultRowHeight="12.75" x14ac:dyDescent="0.2"/>
  <cols>
    <col min="1" max="1" width="7.140625" style="10" customWidth="1"/>
    <col min="2" max="2" width="12.85546875" style="10" customWidth="1"/>
    <col min="3" max="3" width="2.5703125" style="14" customWidth="1"/>
    <col min="4" max="4" width="7.42578125" style="14" customWidth="1"/>
    <col min="5" max="5" width="6.85546875" style="11" customWidth="1"/>
    <col min="6" max="6" width="2.5703125" style="14" customWidth="1"/>
    <col min="7" max="7" width="7.42578125" style="14" customWidth="1"/>
    <col min="8" max="8" width="6.85546875" style="11" customWidth="1"/>
    <col min="9" max="9" width="2.5703125" style="14" customWidth="1"/>
    <col min="10" max="10" width="7.42578125" style="14" customWidth="1"/>
    <col min="11" max="11" width="6.85546875" style="11" customWidth="1"/>
    <col min="12" max="12" width="2.5703125" style="14" customWidth="1"/>
    <col min="13" max="13" width="7.42578125" style="14" customWidth="1"/>
    <col min="14" max="14" width="6.85546875" style="11" customWidth="1"/>
    <col min="15" max="15" width="2.5703125" style="14" customWidth="1"/>
    <col min="16" max="16" width="7.42578125" style="14" customWidth="1"/>
    <col min="17" max="17" width="6.85546875" style="11" customWidth="1"/>
    <col min="18" max="18" width="2.5703125" style="14" customWidth="1"/>
    <col min="19" max="19" width="7.42578125" style="14" customWidth="1"/>
    <col min="20" max="20" width="6.85546875" style="11" customWidth="1"/>
    <col min="21" max="21" width="2.5703125" style="14" customWidth="1"/>
    <col min="22" max="22" width="7.42578125" style="14" customWidth="1"/>
    <col min="23" max="23" width="6.85546875" style="11" customWidth="1"/>
    <col min="24" max="24" width="2.5703125" style="7" customWidth="1"/>
    <col min="25" max="25" width="12.140625" style="14" customWidth="1"/>
    <col min="26" max="26" width="12" style="7" customWidth="1"/>
    <col min="27" max="27" width="16.140625" style="7" customWidth="1"/>
    <col min="28" max="16384" width="3.85546875" style="7"/>
  </cols>
  <sheetData>
    <row r="1" spans="1:27" s="13" customFormat="1" ht="19.5" customHeight="1" x14ac:dyDescent="0.25">
      <c r="A1" s="6"/>
      <c r="B1" s="6"/>
      <c r="C1" s="6"/>
      <c r="D1" s="6"/>
      <c r="E1" s="92" t="s">
        <v>44</v>
      </c>
      <c r="F1" s="6"/>
      <c r="G1" s="6"/>
      <c r="H1" s="6"/>
      <c r="I1" s="6"/>
      <c r="J1" s="185"/>
      <c r="K1" s="185"/>
      <c r="L1" s="185"/>
      <c r="M1" s="185"/>
      <c r="N1" s="185"/>
      <c r="O1" s="185"/>
      <c r="P1" s="185"/>
      <c r="Q1" s="185"/>
      <c r="R1" s="185"/>
      <c r="S1" s="185"/>
      <c r="T1" s="185"/>
      <c r="U1" s="185"/>
      <c r="V1" s="185"/>
      <c r="W1" s="6"/>
      <c r="X1" s="6"/>
      <c r="Y1" s="6"/>
      <c r="Z1" s="6"/>
      <c r="AA1" s="6"/>
    </row>
    <row r="2" spans="1:27" ht="15.75" x14ac:dyDescent="0.25">
      <c r="A2" s="193" t="s">
        <v>25</v>
      </c>
      <c r="B2" s="193"/>
      <c r="C2" s="193"/>
      <c r="D2" s="193"/>
      <c r="E2" s="193"/>
      <c r="F2" s="193"/>
      <c r="G2" s="193"/>
      <c r="H2" s="193"/>
      <c r="I2" s="193"/>
      <c r="J2" s="193"/>
      <c r="K2" s="193"/>
      <c r="L2" s="193"/>
      <c r="M2" s="193"/>
      <c r="N2" s="193"/>
      <c r="O2" s="193"/>
      <c r="P2" s="193"/>
      <c r="Q2" s="193"/>
      <c r="R2" s="193"/>
      <c r="S2" s="193"/>
      <c r="T2" s="193"/>
      <c r="U2" s="193"/>
      <c r="V2" s="193"/>
      <c r="W2" s="193"/>
      <c r="X2" s="193"/>
      <c r="Y2" s="193"/>
      <c r="Z2" s="6"/>
      <c r="AA2" s="6"/>
    </row>
    <row r="3" spans="1:27" ht="18" customHeight="1" x14ac:dyDescent="0.2">
      <c r="A3" s="194" t="s">
        <v>42</v>
      </c>
      <c r="B3" s="194"/>
      <c r="C3" s="194"/>
      <c r="D3" s="194"/>
      <c r="E3" s="194"/>
      <c r="F3" s="194"/>
      <c r="G3" s="194"/>
      <c r="H3" s="194"/>
      <c r="I3" s="194"/>
      <c r="J3" s="194"/>
      <c r="K3" s="194"/>
      <c r="L3" s="194"/>
      <c r="M3" s="194"/>
      <c r="N3" s="194"/>
      <c r="O3" s="194"/>
      <c r="P3" s="194"/>
      <c r="Q3" s="194"/>
      <c r="R3" s="194"/>
      <c r="S3" s="194"/>
      <c r="T3" s="194"/>
      <c r="U3" s="194"/>
      <c r="V3" s="194"/>
      <c r="W3" s="194"/>
      <c r="X3" s="194"/>
      <c r="Y3" s="194"/>
      <c r="Z3" s="8"/>
      <c r="AA3" s="8"/>
    </row>
    <row r="4" spans="1:27" ht="54.75" customHeight="1" x14ac:dyDescent="0.2">
      <c r="A4" s="195" t="s">
        <v>46</v>
      </c>
      <c r="B4" s="195"/>
      <c r="C4" s="195"/>
      <c r="D4" s="195"/>
      <c r="E4" s="195"/>
      <c r="F4" s="195"/>
      <c r="G4" s="195"/>
      <c r="H4" s="195"/>
      <c r="I4" s="195"/>
      <c r="J4" s="195"/>
      <c r="K4" s="195"/>
      <c r="L4" s="195"/>
      <c r="M4" s="195"/>
      <c r="N4" s="195"/>
      <c r="O4" s="195"/>
      <c r="P4" s="195"/>
      <c r="Q4" s="195"/>
      <c r="R4" s="195"/>
      <c r="S4" s="195"/>
      <c r="T4" s="195"/>
      <c r="U4" s="195"/>
      <c r="V4" s="195"/>
      <c r="W4" s="195"/>
      <c r="X4" s="195"/>
      <c r="Y4" s="195"/>
      <c r="Z4" s="9"/>
      <c r="AA4" s="9"/>
    </row>
    <row r="5" spans="1:27" ht="9.75" customHeight="1" thickBot="1" x14ac:dyDescent="0.25"/>
    <row r="6" spans="1:27" ht="13.5" customHeight="1" thickBot="1" x14ac:dyDescent="0.25">
      <c r="E6" s="31" t="s">
        <v>29</v>
      </c>
      <c r="I6" s="11"/>
      <c r="J6" s="11"/>
      <c r="L6" s="66" t="s">
        <v>0</v>
      </c>
      <c r="M6" s="91"/>
      <c r="N6" s="33" t="s">
        <v>19</v>
      </c>
    </row>
    <row r="7" spans="1:27" s="11" customFormat="1" ht="13.5" hidden="1" thickBot="1" x14ac:dyDescent="0.25">
      <c r="A7" s="15"/>
      <c r="B7" s="15"/>
      <c r="E7" s="31" t="s">
        <v>29</v>
      </c>
      <c r="F7" s="14"/>
      <c r="G7" s="14"/>
      <c r="L7" s="66" t="s">
        <v>0</v>
      </c>
      <c r="M7" s="91">
        <f>ROUND(M6,2)</f>
        <v>0</v>
      </c>
      <c r="N7" s="33" t="s">
        <v>66</v>
      </c>
      <c r="O7" s="14"/>
      <c r="P7" s="14"/>
      <c r="R7" s="14"/>
      <c r="S7" s="14"/>
      <c r="U7" s="14"/>
      <c r="V7" s="14"/>
      <c r="X7" s="7"/>
      <c r="Y7" s="14"/>
      <c r="Z7" s="7"/>
      <c r="AA7" s="7"/>
    </row>
    <row r="8" spans="1:27" s="11" customFormat="1" x14ac:dyDescent="0.2">
      <c r="A8" s="15"/>
      <c r="B8" s="15"/>
      <c r="E8" s="31" t="s">
        <v>17</v>
      </c>
      <c r="F8" s="31"/>
      <c r="G8" s="31"/>
      <c r="M8" s="32">
        <v>125</v>
      </c>
      <c r="N8" s="14"/>
      <c r="O8" s="14"/>
      <c r="P8" s="14"/>
      <c r="R8" s="14"/>
      <c r="S8" s="14"/>
      <c r="U8" s="14"/>
      <c r="V8" s="14"/>
      <c r="X8" s="7"/>
      <c r="Y8" s="14"/>
      <c r="Z8" s="7"/>
      <c r="AA8" s="7"/>
    </row>
    <row r="9" spans="1:27" s="11" customFormat="1" x14ac:dyDescent="0.2">
      <c r="A9" s="15"/>
      <c r="B9" s="15"/>
      <c r="E9" s="31" t="s">
        <v>30</v>
      </c>
      <c r="F9" s="31"/>
      <c r="G9" s="31"/>
      <c r="L9" s="15" t="s">
        <v>0</v>
      </c>
      <c r="M9" s="64">
        <v>43.9</v>
      </c>
      <c r="N9" s="14" t="s">
        <v>45</v>
      </c>
      <c r="O9" s="14"/>
      <c r="P9" s="14"/>
      <c r="R9" s="14"/>
      <c r="S9" s="14"/>
      <c r="U9" s="14"/>
      <c r="V9" s="14"/>
      <c r="X9" s="7"/>
      <c r="Y9" s="14"/>
      <c r="Z9" s="7"/>
      <c r="AA9" s="7"/>
    </row>
    <row r="10" spans="1:27" s="11" customFormat="1" x14ac:dyDescent="0.2">
      <c r="A10" s="15"/>
      <c r="B10" s="15"/>
      <c r="E10" s="31" t="s">
        <v>18</v>
      </c>
      <c r="F10" s="31"/>
      <c r="G10" s="31"/>
      <c r="L10" s="15" t="s">
        <v>0</v>
      </c>
      <c r="M10" s="65">
        <f>ROUND((M8/2000)*M9,2)</f>
        <v>2.74</v>
      </c>
      <c r="N10" s="14"/>
      <c r="O10" s="14"/>
      <c r="P10" s="14"/>
      <c r="R10" s="14"/>
      <c r="S10" s="14"/>
      <c r="U10" s="14"/>
      <c r="V10" s="14"/>
      <c r="X10" s="7"/>
      <c r="Y10" s="14"/>
      <c r="Z10" s="7"/>
      <c r="AA10" s="7"/>
    </row>
    <row r="11" spans="1:27" ht="13.5" thickBot="1" x14ac:dyDescent="0.25">
      <c r="U11" s="186"/>
      <c r="V11" s="186"/>
      <c r="W11" s="186"/>
    </row>
    <row r="12" spans="1:27" s="15" customFormat="1" ht="12.75" customHeight="1" thickTop="1" x14ac:dyDescent="0.2">
      <c r="A12" s="210" t="s">
        <v>28</v>
      </c>
      <c r="B12" s="211"/>
      <c r="C12" s="189">
        <v>1</v>
      </c>
      <c r="D12" s="190"/>
      <c r="E12" s="191"/>
      <c r="F12" s="189">
        <v>2</v>
      </c>
      <c r="G12" s="190"/>
      <c r="H12" s="191"/>
      <c r="I12" s="189">
        <v>3</v>
      </c>
      <c r="J12" s="190"/>
      <c r="K12" s="191"/>
      <c r="L12" s="189">
        <v>4</v>
      </c>
      <c r="M12" s="190"/>
      <c r="N12" s="191"/>
      <c r="O12" s="189">
        <v>5</v>
      </c>
      <c r="P12" s="190"/>
      <c r="Q12" s="191"/>
      <c r="R12" s="189">
        <v>6</v>
      </c>
      <c r="S12" s="190"/>
      <c r="T12" s="191"/>
      <c r="U12" s="189">
        <v>7</v>
      </c>
      <c r="V12" s="190"/>
      <c r="W12" s="191"/>
      <c r="X12" s="196" t="s">
        <v>24</v>
      </c>
      <c r="Y12" s="197"/>
    </row>
    <row r="13" spans="1:27" s="17" customFormat="1" x14ac:dyDescent="0.2">
      <c r="A13" s="206" t="s">
        <v>16</v>
      </c>
      <c r="B13" s="208" t="s">
        <v>26</v>
      </c>
      <c r="C13" s="198" t="s">
        <v>1</v>
      </c>
      <c r="D13" s="199"/>
      <c r="E13" s="16" t="s">
        <v>2</v>
      </c>
      <c r="F13" s="198" t="s">
        <v>4</v>
      </c>
      <c r="G13" s="199"/>
      <c r="H13" s="16" t="s">
        <v>3</v>
      </c>
      <c r="I13" s="198" t="s">
        <v>5</v>
      </c>
      <c r="J13" s="199"/>
      <c r="K13" s="16" t="s">
        <v>6</v>
      </c>
      <c r="L13" s="198" t="s">
        <v>7</v>
      </c>
      <c r="M13" s="199"/>
      <c r="N13" s="16" t="s">
        <v>8</v>
      </c>
      <c r="O13" s="198" t="s">
        <v>12</v>
      </c>
      <c r="P13" s="199"/>
      <c r="Q13" s="16" t="s">
        <v>9</v>
      </c>
      <c r="R13" s="198" t="s">
        <v>10</v>
      </c>
      <c r="S13" s="199"/>
      <c r="T13" s="16" t="s">
        <v>11</v>
      </c>
      <c r="U13" s="198" t="s">
        <v>14</v>
      </c>
      <c r="V13" s="199"/>
      <c r="W13" s="16" t="s">
        <v>15</v>
      </c>
      <c r="X13" s="200" t="s">
        <v>54</v>
      </c>
      <c r="Y13" s="201"/>
    </row>
    <row r="14" spans="1:27" s="15" customFormat="1" ht="39" customHeight="1" thickBot="1" x14ac:dyDescent="0.25">
      <c r="A14" s="207"/>
      <c r="B14" s="209"/>
      <c r="C14" s="204" t="s">
        <v>23</v>
      </c>
      <c r="D14" s="205"/>
      <c r="E14" s="12" t="s">
        <v>27</v>
      </c>
      <c r="F14" s="204" t="s">
        <v>23</v>
      </c>
      <c r="G14" s="205"/>
      <c r="H14" s="12" t="s">
        <v>27</v>
      </c>
      <c r="I14" s="204" t="s">
        <v>23</v>
      </c>
      <c r="J14" s="205"/>
      <c r="K14" s="12" t="s">
        <v>27</v>
      </c>
      <c r="L14" s="204" t="s">
        <v>23</v>
      </c>
      <c r="M14" s="205"/>
      <c r="N14" s="12" t="s">
        <v>27</v>
      </c>
      <c r="O14" s="204" t="s">
        <v>23</v>
      </c>
      <c r="P14" s="205"/>
      <c r="Q14" s="12" t="s">
        <v>27</v>
      </c>
      <c r="R14" s="204" t="s">
        <v>23</v>
      </c>
      <c r="S14" s="205"/>
      <c r="T14" s="12" t="s">
        <v>27</v>
      </c>
      <c r="U14" s="204" t="s">
        <v>23</v>
      </c>
      <c r="V14" s="205"/>
      <c r="W14" s="12" t="s">
        <v>27</v>
      </c>
      <c r="X14" s="202"/>
      <c r="Y14" s="203"/>
    </row>
    <row r="15" spans="1:27" s="98" customFormat="1" ht="15" customHeight="1" x14ac:dyDescent="0.2">
      <c r="A15" s="214">
        <v>1</v>
      </c>
      <c r="B15" s="93" t="s">
        <v>20</v>
      </c>
      <c r="C15" s="94" t="s">
        <v>0</v>
      </c>
      <c r="D15" s="95">
        <f>ROUND($A15*C$12*4.33*$M$7,2)</f>
        <v>0</v>
      </c>
      <c r="E15" s="192">
        <v>8</v>
      </c>
      <c r="F15" s="94" t="s">
        <v>0</v>
      </c>
      <c r="G15" s="95">
        <f>ROUND($A15*F$12*4.33*$M$7,2)</f>
        <v>0</v>
      </c>
      <c r="H15" s="192">
        <v>0</v>
      </c>
      <c r="I15" s="94" t="s">
        <v>0</v>
      </c>
      <c r="J15" s="95">
        <f>ROUND($A15*I$12*4.33*$M$7,2)</f>
        <v>0</v>
      </c>
      <c r="K15" s="192">
        <v>0</v>
      </c>
      <c r="L15" s="94" t="s">
        <v>0</v>
      </c>
      <c r="M15" s="95">
        <f>ROUND($A15*L$12*4.33*$M$7,2)</f>
        <v>0</v>
      </c>
      <c r="N15" s="192">
        <v>0</v>
      </c>
      <c r="O15" s="94" t="s">
        <v>0</v>
      </c>
      <c r="P15" s="95">
        <f>ROUND($A15*O$12*4.33*$M$7,2)</f>
        <v>0</v>
      </c>
      <c r="Q15" s="192">
        <v>0</v>
      </c>
      <c r="R15" s="94" t="s">
        <v>0</v>
      </c>
      <c r="S15" s="95">
        <f>ROUND($A15*R$12*4.33*$M$7,2)</f>
        <v>0</v>
      </c>
      <c r="T15" s="192">
        <v>0</v>
      </c>
      <c r="U15" s="94" t="s">
        <v>0</v>
      </c>
      <c r="V15" s="95">
        <f>ROUND($A15*U$12*4.33*$M$7,2)</f>
        <v>0</v>
      </c>
      <c r="W15" s="192">
        <v>0</v>
      </c>
      <c r="X15" s="96" t="s">
        <v>0</v>
      </c>
      <c r="Y15" s="97">
        <f>ROUND((D15*$E15)+(G15*$H15)+(J15*$K15)+(M15*$N15)+(P15*$Q15)+(S15*$T15)+(V15*$W15),2)</f>
        <v>0</v>
      </c>
    </row>
    <row r="16" spans="1:27" s="36" customFormat="1" ht="15" customHeight="1" x14ac:dyDescent="0.2">
      <c r="A16" s="212"/>
      <c r="B16" s="38" t="s">
        <v>21</v>
      </c>
      <c r="C16" s="44" t="s">
        <v>0</v>
      </c>
      <c r="D16" s="45">
        <f>ROUND((($A15*C$12)*4.33)*$M$10,2)</f>
        <v>11.86</v>
      </c>
      <c r="E16" s="187"/>
      <c r="F16" s="44" t="s">
        <v>0</v>
      </c>
      <c r="G16" s="45">
        <f>ROUND((($A15*F$12)*4.33)*$M$10,2)</f>
        <v>23.73</v>
      </c>
      <c r="H16" s="187"/>
      <c r="I16" s="44" t="s">
        <v>0</v>
      </c>
      <c r="J16" s="45">
        <f>ROUND((($A15*I$12)*4.33)*$M$10,2)</f>
        <v>35.590000000000003</v>
      </c>
      <c r="K16" s="187"/>
      <c r="L16" s="44" t="s">
        <v>0</v>
      </c>
      <c r="M16" s="45">
        <f>ROUND((($A15*L$12)*4.33)*$M$10,2)</f>
        <v>47.46</v>
      </c>
      <c r="N16" s="187"/>
      <c r="O16" s="44" t="s">
        <v>0</v>
      </c>
      <c r="P16" s="45">
        <f>ROUND((($A15*O$12)*4.33)*$M$10,2)</f>
        <v>59.32</v>
      </c>
      <c r="Q16" s="187"/>
      <c r="R16" s="44" t="s">
        <v>0</v>
      </c>
      <c r="S16" s="45">
        <f>ROUND((($A15*R$12)*4.33)*$M$10,2)</f>
        <v>71.19</v>
      </c>
      <c r="T16" s="187"/>
      <c r="U16" s="44" t="s">
        <v>0</v>
      </c>
      <c r="V16" s="45">
        <f>ROUND((($A15*U$12)*4.33)*$M$10,2)</f>
        <v>83.05</v>
      </c>
      <c r="W16" s="187"/>
      <c r="X16" s="46" t="s">
        <v>0</v>
      </c>
      <c r="Y16" s="47">
        <f>ROUND((D16*$E15)+(G16*$H15)+(J16*$K15)+(M16*$N15)+(P16*$Q15)+(S16*$T15)+(V16*$W15),2)</f>
        <v>94.88</v>
      </c>
    </row>
    <row r="17" spans="1:25" ht="15" customHeight="1" x14ac:dyDescent="0.2">
      <c r="A17" s="213"/>
      <c r="B17" s="37" t="s">
        <v>22</v>
      </c>
      <c r="C17" s="62" t="s">
        <v>0</v>
      </c>
      <c r="D17" s="63">
        <f>SUM(D15:D16)</f>
        <v>11.86</v>
      </c>
      <c r="E17" s="188"/>
      <c r="F17" s="62" t="s">
        <v>0</v>
      </c>
      <c r="G17" s="63">
        <f>SUM(G15:G16)</f>
        <v>23.73</v>
      </c>
      <c r="H17" s="188"/>
      <c r="I17" s="62" t="s">
        <v>0</v>
      </c>
      <c r="J17" s="63">
        <f>SUM(J15:J16)</f>
        <v>35.590000000000003</v>
      </c>
      <c r="K17" s="188"/>
      <c r="L17" s="62" t="s">
        <v>0</v>
      </c>
      <c r="M17" s="63">
        <f>SUM(M15:M16)</f>
        <v>47.46</v>
      </c>
      <c r="N17" s="188"/>
      <c r="O17" s="62" t="s">
        <v>0</v>
      </c>
      <c r="P17" s="63">
        <f>SUM(P15:P16)</f>
        <v>59.32</v>
      </c>
      <c r="Q17" s="188"/>
      <c r="R17" s="62" t="s">
        <v>0</v>
      </c>
      <c r="S17" s="63">
        <f>SUM(S15:S16)</f>
        <v>71.19</v>
      </c>
      <c r="T17" s="188"/>
      <c r="U17" s="62" t="s">
        <v>0</v>
      </c>
      <c r="V17" s="63">
        <f>SUM(V15:V16)</f>
        <v>83.05</v>
      </c>
      <c r="W17" s="188"/>
      <c r="X17" s="58" t="s">
        <v>0</v>
      </c>
      <c r="Y17" s="59">
        <f>SUM(Y15:Y16)</f>
        <v>94.88</v>
      </c>
    </row>
    <row r="18" spans="1:25" ht="5.25" customHeight="1" x14ac:dyDescent="0.2">
      <c r="A18" s="39"/>
      <c r="B18" s="40"/>
      <c r="C18" s="44"/>
      <c r="D18" s="49"/>
      <c r="E18" s="50"/>
      <c r="F18" s="44"/>
      <c r="G18" s="49"/>
      <c r="H18" s="50"/>
      <c r="I18" s="44"/>
      <c r="J18" s="49"/>
      <c r="K18" s="50"/>
      <c r="L18" s="44"/>
      <c r="M18" s="49"/>
      <c r="N18" s="50"/>
      <c r="O18" s="44"/>
      <c r="P18" s="49"/>
      <c r="Q18" s="50"/>
      <c r="R18" s="44"/>
      <c r="S18" s="49"/>
      <c r="T18" s="50"/>
      <c r="U18" s="44"/>
      <c r="V18" s="49"/>
      <c r="W18" s="50"/>
      <c r="X18" s="44"/>
      <c r="Y18" s="51"/>
    </row>
    <row r="19" spans="1:25" s="98" customFormat="1" ht="15" customHeight="1" x14ac:dyDescent="0.2">
      <c r="A19" s="212">
        <v>2</v>
      </c>
      <c r="B19" s="93" t="s">
        <v>20</v>
      </c>
      <c r="C19" s="52" t="s">
        <v>0</v>
      </c>
      <c r="D19" s="99">
        <f>ROUND($A19*C$12*4.33*$M$7,2)</f>
        <v>0</v>
      </c>
      <c r="E19" s="187">
        <v>31</v>
      </c>
      <c r="F19" s="52" t="s">
        <v>0</v>
      </c>
      <c r="G19" s="99">
        <f>ROUND($A19*F$12*4.33*$M$7,2)</f>
        <v>0</v>
      </c>
      <c r="H19" s="187">
        <v>3</v>
      </c>
      <c r="I19" s="52" t="s">
        <v>0</v>
      </c>
      <c r="J19" s="99">
        <f>ROUND($A19*I$12*4.33*$M$7,2)</f>
        <v>0</v>
      </c>
      <c r="K19" s="187">
        <v>0</v>
      </c>
      <c r="L19" s="52" t="s">
        <v>0</v>
      </c>
      <c r="M19" s="99">
        <f>ROUND($A19*L$12*4.33*$M$7,2)</f>
        <v>0</v>
      </c>
      <c r="N19" s="187">
        <v>0</v>
      </c>
      <c r="O19" s="52" t="s">
        <v>0</v>
      </c>
      <c r="P19" s="99">
        <f>ROUND($A19*O$12*4.33*$M$7,2)</f>
        <v>0</v>
      </c>
      <c r="Q19" s="187">
        <v>0</v>
      </c>
      <c r="R19" s="52" t="s">
        <v>0</v>
      </c>
      <c r="S19" s="99">
        <f>ROUND($A19*R$12*4.33*$M$7,2)</f>
        <v>0</v>
      </c>
      <c r="T19" s="187">
        <v>0</v>
      </c>
      <c r="U19" s="52" t="s">
        <v>0</v>
      </c>
      <c r="V19" s="99">
        <f>ROUND($A19*U$12*4.33*$M$7,2)</f>
        <v>0</v>
      </c>
      <c r="W19" s="187">
        <v>0</v>
      </c>
      <c r="X19" s="100" t="s">
        <v>0</v>
      </c>
      <c r="Y19" s="101">
        <f>ROUND((D19*$E19)+(G19*$H19)+(J19*$K19)+(M19*$N19)+(P19*$Q19)+(S19*$T19)+(V19*$W19),2)</f>
        <v>0</v>
      </c>
    </row>
    <row r="20" spans="1:25" s="36" customFormat="1" ht="15" customHeight="1" x14ac:dyDescent="0.2">
      <c r="A20" s="212"/>
      <c r="B20" s="38" t="s">
        <v>21</v>
      </c>
      <c r="C20" s="44" t="s">
        <v>0</v>
      </c>
      <c r="D20" s="45">
        <f>ROUND((($A19*C$12)*4.33)*$M$10,2)</f>
        <v>23.73</v>
      </c>
      <c r="E20" s="187"/>
      <c r="F20" s="44" t="s">
        <v>0</v>
      </c>
      <c r="G20" s="45">
        <f>ROUND((($A19*F$12)*4.33)*$M$10,2)</f>
        <v>47.46</v>
      </c>
      <c r="H20" s="187"/>
      <c r="I20" s="44" t="s">
        <v>0</v>
      </c>
      <c r="J20" s="45">
        <f>ROUND((($A19*I$12)*4.33)*$M$10,2)</f>
        <v>71.19</v>
      </c>
      <c r="K20" s="187"/>
      <c r="L20" s="44" t="s">
        <v>0</v>
      </c>
      <c r="M20" s="45">
        <f>ROUND((($A19*L$12)*4.33)*$M$10,2)</f>
        <v>94.91</v>
      </c>
      <c r="N20" s="187"/>
      <c r="O20" s="44" t="s">
        <v>0</v>
      </c>
      <c r="P20" s="45">
        <f>ROUND((($A19*O$12)*4.33)*$M$10,2)</f>
        <v>118.64</v>
      </c>
      <c r="Q20" s="187"/>
      <c r="R20" s="44" t="s">
        <v>0</v>
      </c>
      <c r="S20" s="45">
        <f>ROUND((($A19*R$12)*4.33)*$M$10,2)</f>
        <v>142.37</v>
      </c>
      <c r="T20" s="187"/>
      <c r="U20" s="44" t="s">
        <v>0</v>
      </c>
      <c r="V20" s="45">
        <f>ROUND((($A19*U$12)*4.33)*$M$10,2)</f>
        <v>166.1</v>
      </c>
      <c r="W20" s="187"/>
      <c r="X20" s="46" t="s">
        <v>0</v>
      </c>
      <c r="Y20" s="47">
        <f>ROUND((D20*$E19)+(G20*$H19)+(J20*$K19)+(M20*$N19)+(P20*$Q19)+(S20*$T19)+(V20*$W19),2)</f>
        <v>878.01</v>
      </c>
    </row>
    <row r="21" spans="1:25" ht="15" customHeight="1" x14ac:dyDescent="0.2">
      <c r="A21" s="213"/>
      <c r="B21" s="37" t="s">
        <v>22</v>
      </c>
      <c r="C21" s="62" t="s">
        <v>0</v>
      </c>
      <c r="D21" s="63">
        <f>SUM(D19:D20)</f>
        <v>23.73</v>
      </c>
      <c r="E21" s="188"/>
      <c r="F21" s="62" t="s">
        <v>0</v>
      </c>
      <c r="G21" s="63">
        <f>SUM(G19:G20)</f>
        <v>47.46</v>
      </c>
      <c r="H21" s="188"/>
      <c r="I21" s="62" t="s">
        <v>0</v>
      </c>
      <c r="J21" s="63">
        <f>SUM(J19:J20)</f>
        <v>71.19</v>
      </c>
      <c r="K21" s="188"/>
      <c r="L21" s="62" t="s">
        <v>0</v>
      </c>
      <c r="M21" s="63">
        <f>SUM(M19:M20)</f>
        <v>94.91</v>
      </c>
      <c r="N21" s="188"/>
      <c r="O21" s="62" t="s">
        <v>0</v>
      </c>
      <c r="P21" s="63">
        <f>SUM(P19:P20)</f>
        <v>118.64</v>
      </c>
      <c r="Q21" s="188"/>
      <c r="R21" s="62" t="s">
        <v>0</v>
      </c>
      <c r="S21" s="63">
        <f>SUM(S19:S20)</f>
        <v>142.37</v>
      </c>
      <c r="T21" s="188"/>
      <c r="U21" s="62" t="s">
        <v>0</v>
      </c>
      <c r="V21" s="63">
        <f>SUM(V19:V20)</f>
        <v>166.1</v>
      </c>
      <c r="W21" s="188"/>
      <c r="X21" s="58" t="s">
        <v>0</v>
      </c>
      <c r="Y21" s="59">
        <f>SUM(Y19:Y20)</f>
        <v>878.01</v>
      </c>
    </row>
    <row r="22" spans="1:25" ht="5.25" customHeight="1" x14ac:dyDescent="0.2">
      <c r="A22" s="34"/>
      <c r="B22" s="35"/>
      <c r="C22" s="52"/>
      <c r="D22" s="53"/>
      <c r="E22" s="48"/>
      <c r="F22" s="52"/>
      <c r="G22" s="53"/>
      <c r="H22" s="48"/>
      <c r="I22" s="52"/>
      <c r="J22" s="53"/>
      <c r="K22" s="48"/>
      <c r="L22" s="52"/>
      <c r="M22" s="53"/>
      <c r="N22" s="48"/>
      <c r="O22" s="52"/>
      <c r="P22" s="53"/>
      <c r="Q22" s="48"/>
      <c r="R22" s="52"/>
      <c r="S22" s="53"/>
      <c r="T22" s="48"/>
      <c r="U22" s="52"/>
      <c r="V22" s="53"/>
      <c r="W22" s="48"/>
      <c r="X22" s="44"/>
      <c r="Y22" s="51"/>
    </row>
    <row r="23" spans="1:25" s="98" customFormat="1" ht="15" customHeight="1" x14ac:dyDescent="0.2">
      <c r="A23" s="212">
        <v>3</v>
      </c>
      <c r="B23" s="93" t="s">
        <v>20</v>
      </c>
      <c r="C23" s="52" t="s">
        <v>0</v>
      </c>
      <c r="D23" s="99">
        <f>ROUND($A23*C$12*4.33*$M$7,2)</f>
        <v>0</v>
      </c>
      <c r="E23" s="187">
        <v>9</v>
      </c>
      <c r="F23" s="52" t="s">
        <v>0</v>
      </c>
      <c r="G23" s="99">
        <f>ROUND($A23*F$12*4.33*$M$7,2)</f>
        <v>0</v>
      </c>
      <c r="H23" s="187">
        <v>0</v>
      </c>
      <c r="I23" s="52" t="s">
        <v>0</v>
      </c>
      <c r="J23" s="99">
        <f>ROUND($A23*I$12*4.33*$M$7,2)</f>
        <v>0</v>
      </c>
      <c r="K23" s="187">
        <v>0</v>
      </c>
      <c r="L23" s="52" t="s">
        <v>0</v>
      </c>
      <c r="M23" s="99">
        <f>ROUND($A23*L$12*4.33*$M$7,2)</f>
        <v>0</v>
      </c>
      <c r="N23" s="187">
        <v>0</v>
      </c>
      <c r="O23" s="52" t="s">
        <v>0</v>
      </c>
      <c r="P23" s="99">
        <f>ROUND($A23*O$12*4.33*$M$7,2)</f>
        <v>0</v>
      </c>
      <c r="Q23" s="187">
        <v>0</v>
      </c>
      <c r="R23" s="52" t="s">
        <v>0</v>
      </c>
      <c r="S23" s="99">
        <f>ROUND($A23*R$12*4.33*$M$7,2)</f>
        <v>0</v>
      </c>
      <c r="T23" s="187">
        <v>0</v>
      </c>
      <c r="U23" s="52" t="s">
        <v>0</v>
      </c>
      <c r="V23" s="99">
        <f>ROUND($A23*U$12*4.33*$M$7,2)</f>
        <v>0</v>
      </c>
      <c r="W23" s="187">
        <v>0</v>
      </c>
      <c r="X23" s="100" t="s">
        <v>0</v>
      </c>
      <c r="Y23" s="101">
        <f>ROUND((D23*$E23)+(G23*$H23)+(J23*$K23)+(M23*$N23)+(P23*$Q23)+(S23*$T23)+(V23*$W23),2)</f>
        <v>0</v>
      </c>
    </row>
    <row r="24" spans="1:25" s="36" customFormat="1" ht="15" customHeight="1" x14ac:dyDescent="0.2">
      <c r="A24" s="212"/>
      <c r="B24" s="38" t="s">
        <v>21</v>
      </c>
      <c r="C24" s="44" t="s">
        <v>0</v>
      </c>
      <c r="D24" s="45">
        <f>ROUND((($A23*C$12)*4.33)*$M$10,2)</f>
        <v>35.590000000000003</v>
      </c>
      <c r="E24" s="187"/>
      <c r="F24" s="44" t="s">
        <v>0</v>
      </c>
      <c r="G24" s="45">
        <f>ROUND((($A23*F$12)*4.33)*$M$10,2)</f>
        <v>71.19</v>
      </c>
      <c r="H24" s="187"/>
      <c r="I24" s="44" t="s">
        <v>0</v>
      </c>
      <c r="J24" s="45">
        <f>ROUND((($A23*I$12)*4.33)*$M$10,2)</f>
        <v>106.78</v>
      </c>
      <c r="K24" s="187"/>
      <c r="L24" s="44" t="s">
        <v>0</v>
      </c>
      <c r="M24" s="45">
        <f>ROUND((($A23*L$12)*4.33)*$M$10,2)</f>
        <v>142.37</v>
      </c>
      <c r="N24" s="187"/>
      <c r="O24" s="44" t="s">
        <v>0</v>
      </c>
      <c r="P24" s="45">
        <f>ROUND((($A23*O$12)*4.33)*$M$10,2)</f>
        <v>177.96</v>
      </c>
      <c r="Q24" s="187"/>
      <c r="R24" s="44" t="s">
        <v>0</v>
      </c>
      <c r="S24" s="45">
        <f>ROUND((($A23*R$12)*4.33)*$M$10,2)</f>
        <v>213.56</v>
      </c>
      <c r="T24" s="187"/>
      <c r="U24" s="44" t="s">
        <v>0</v>
      </c>
      <c r="V24" s="45">
        <f>ROUND((($A23*U$12)*4.33)*$M$10,2)</f>
        <v>249.15</v>
      </c>
      <c r="W24" s="187"/>
      <c r="X24" s="46" t="s">
        <v>0</v>
      </c>
      <c r="Y24" s="47">
        <f>ROUND((D24*$E23)+(G24*$H23)+(J24*$K23)+(M24*$N23)+(P24*$Q23)+(S24*$T23)+(V24*$W23),2)</f>
        <v>320.31</v>
      </c>
    </row>
    <row r="25" spans="1:25" ht="15" customHeight="1" x14ac:dyDescent="0.2">
      <c r="A25" s="213"/>
      <c r="B25" s="37" t="s">
        <v>22</v>
      </c>
      <c r="C25" s="62" t="s">
        <v>0</v>
      </c>
      <c r="D25" s="63">
        <f>SUM(D23:D24)</f>
        <v>35.590000000000003</v>
      </c>
      <c r="E25" s="188"/>
      <c r="F25" s="62" t="s">
        <v>0</v>
      </c>
      <c r="G25" s="63">
        <f>SUM(G23:G24)</f>
        <v>71.19</v>
      </c>
      <c r="H25" s="188"/>
      <c r="I25" s="62" t="s">
        <v>0</v>
      </c>
      <c r="J25" s="63">
        <f>SUM(J23:J24)</f>
        <v>106.78</v>
      </c>
      <c r="K25" s="188"/>
      <c r="L25" s="62" t="s">
        <v>0</v>
      </c>
      <c r="M25" s="63">
        <f>SUM(M23:M24)</f>
        <v>142.37</v>
      </c>
      <c r="N25" s="188"/>
      <c r="O25" s="62" t="s">
        <v>0</v>
      </c>
      <c r="P25" s="63">
        <f>SUM(P23:P24)</f>
        <v>177.96</v>
      </c>
      <c r="Q25" s="188"/>
      <c r="R25" s="62" t="s">
        <v>0</v>
      </c>
      <c r="S25" s="63">
        <f>SUM(S23:S24)</f>
        <v>213.56</v>
      </c>
      <c r="T25" s="188"/>
      <c r="U25" s="62" t="s">
        <v>0</v>
      </c>
      <c r="V25" s="63">
        <f>SUM(V23:V24)</f>
        <v>249.15</v>
      </c>
      <c r="W25" s="188"/>
      <c r="X25" s="58" t="s">
        <v>0</v>
      </c>
      <c r="Y25" s="59">
        <f>SUM(Y23:Y24)</f>
        <v>320.31</v>
      </c>
    </row>
    <row r="26" spans="1:25" ht="5.25" customHeight="1" x14ac:dyDescent="0.2">
      <c r="A26" s="34"/>
      <c r="B26" s="35"/>
      <c r="C26" s="52"/>
      <c r="D26" s="53"/>
      <c r="E26" s="48"/>
      <c r="F26" s="52"/>
      <c r="G26" s="53"/>
      <c r="H26" s="48"/>
      <c r="I26" s="52"/>
      <c r="J26" s="53"/>
      <c r="K26" s="48"/>
      <c r="L26" s="52"/>
      <c r="M26" s="53"/>
      <c r="N26" s="48"/>
      <c r="O26" s="52"/>
      <c r="P26" s="53"/>
      <c r="Q26" s="48"/>
      <c r="R26" s="52"/>
      <c r="S26" s="53"/>
      <c r="T26" s="48"/>
      <c r="U26" s="52"/>
      <c r="V26" s="53"/>
      <c r="W26" s="48"/>
      <c r="X26" s="44"/>
      <c r="Y26" s="51"/>
    </row>
    <row r="27" spans="1:25" s="98" customFormat="1" ht="15" customHeight="1" x14ac:dyDescent="0.2">
      <c r="A27" s="212">
        <v>4</v>
      </c>
      <c r="B27" s="93" t="s">
        <v>20</v>
      </c>
      <c r="C27" s="52" t="s">
        <v>0</v>
      </c>
      <c r="D27" s="99">
        <f>ROUND($A27*C$12*4.33*$M$7,2)</f>
        <v>0</v>
      </c>
      <c r="E27" s="187">
        <v>9</v>
      </c>
      <c r="F27" s="52" t="s">
        <v>0</v>
      </c>
      <c r="G27" s="99">
        <f>ROUND($A27*F$12*4.33*$M$7,2)</f>
        <v>0</v>
      </c>
      <c r="H27" s="187">
        <v>4</v>
      </c>
      <c r="I27" s="52" t="s">
        <v>0</v>
      </c>
      <c r="J27" s="99">
        <f>ROUND($A27*I$12*4.33*$M$7,2)</f>
        <v>0</v>
      </c>
      <c r="K27" s="187">
        <v>3</v>
      </c>
      <c r="L27" s="52" t="s">
        <v>0</v>
      </c>
      <c r="M27" s="99">
        <f>ROUND($A27*L$12*4.33*$M$7,2)</f>
        <v>0</v>
      </c>
      <c r="N27" s="187">
        <v>1</v>
      </c>
      <c r="O27" s="52" t="s">
        <v>0</v>
      </c>
      <c r="P27" s="99">
        <f>ROUND($A27*O$12*4.33*$M$7,2)</f>
        <v>0</v>
      </c>
      <c r="Q27" s="187">
        <v>0</v>
      </c>
      <c r="R27" s="52" t="s">
        <v>0</v>
      </c>
      <c r="S27" s="99">
        <f>ROUND($A27*R$12*4.33*$M$7,2)</f>
        <v>0</v>
      </c>
      <c r="T27" s="187">
        <v>0</v>
      </c>
      <c r="U27" s="52" t="s">
        <v>0</v>
      </c>
      <c r="V27" s="99">
        <f>ROUND($A27*U$12*4.33*$M$7,2)</f>
        <v>0</v>
      </c>
      <c r="W27" s="187">
        <v>0</v>
      </c>
      <c r="X27" s="100" t="s">
        <v>0</v>
      </c>
      <c r="Y27" s="101">
        <f>ROUND((D27*$E27)+(G27*$H27)+(J27*$K27)+(M27*$N27)+(P27*$Q27)+(S27*$T27)+(V27*$W27),2)</f>
        <v>0</v>
      </c>
    </row>
    <row r="28" spans="1:25" s="36" customFormat="1" ht="15" customHeight="1" x14ac:dyDescent="0.2">
      <c r="A28" s="212"/>
      <c r="B28" s="38" t="s">
        <v>21</v>
      </c>
      <c r="C28" s="44" t="s">
        <v>0</v>
      </c>
      <c r="D28" s="45">
        <f>ROUND((($A27*C$12)*4.33)*$M$10,2)</f>
        <v>47.46</v>
      </c>
      <c r="E28" s="187"/>
      <c r="F28" s="44" t="s">
        <v>0</v>
      </c>
      <c r="G28" s="45">
        <f>ROUND((($A27*F$12)*4.33)*$M$10,2)</f>
        <v>94.91</v>
      </c>
      <c r="H28" s="187"/>
      <c r="I28" s="44" t="s">
        <v>0</v>
      </c>
      <c r="J28" s="45">
        <f>ROUND((($A27*I$12)*4.33)*$M$10,2)</f>
        <v>142.37</v>
      </c>
      <c r="K28" s="187"/>
      <c r="L28" s="44" t="s">
        <v>0</v>
      </c>
      <c r="M28" s="45">
        <f>ROUND((($A27*L$12)*4.33)*$M$10,2)</f>
        <v>189.83</v>
      </c>
      <c r="N28" s="187"/>
      <c r="O28" s="44" t="s">
        <v>0</v>
      </c>
      <c r="P28" s="45">
        <f>ROUND((($A27*O$12)*4.33)*$M$10,2)</f>
        <v>237.28</v>
      </c>
      <c r="Q28" s="187"/>
      <c r="R28" s="44" t="s">
        <v>0</v>
      </c>
      <c r="S28" s="45">
        <f>ROUND((($A27*R$12)*4.33)*$M$10,2)</f>
        <v>284.74</v>
      </c>
      <c r="T28" s="187"/>
      <c r="U28" s="44" t="s">
        <v>0</v>
      </c>
      <c r="V28" s="45">
        <f>ROUND((($A27*U$12)*4.33)*$M$10,2)</f>
        <v>332.2</v>
      </c>
      <c r="W28" s="187"/>
      <c r="X28" s="46" t="s">
        <v>0</v>
      </c>
      <c r="Y28" s="47">
        <f>ROUND((D28*$E27)+(G28*$H27)+(J28*$K27)+(M28*$N27)+(P28*$Q27)+(S28*$T27)+(V28*$W27),2)</f>
        <v>1423.72</v>
      </c>
    </row>
    <row r="29" spans="1:25" ht="15" customHeight="1" x14ac:dyDescent="0.2">
      <c r="A29" s="213"/>
      <c r="B29" s="37" t="s">
        <v>22</v>
      </c>
      <c r="C29" s="62" t="s">
        <v>0</v>
      </c>
      <c r="D29" s="63">
        <f>SUM(D27:D28)</f>
        <v>47.46</v>
      </c>
      <c r="E29" s="188"/>
      <c r="F29" s="62" t="s">
        <v>0</v>
      </c>
      <c r="G29" s="63">
        <f>SUM(G27:G28)</f>
        <v>94.91</v>
      </c>
      <c r="H29" s="188"/>
      <c r="I29" s="62" t="s">
        <v>0</v>
      </c>
      <c r="J29" s="63">
        <f>SUM(J27:J28)</f>
        <v>142.37</v>
      </c>
      <c r="K29" s="188"/>
      <c r="L29" s="62" t="s">
        <v>0</v>
      </c>
      <c r="M29" s="63">
        <f>SUM(M27:M28)</f>
        <v>189.83</v>
      </c>
      <c r="N29" s="188"/>
      <c r="O29" s="62" t="s">
        <v>0</v>
      </c>
      <c r="P29" s="63">
        <f>SUM(P27:P28)</f>
        <v>237.28</v>
      </c>
      <c r="Q29" s="188"/>
      <c r="R29" s="62" t="s">
        <v>0</v>
      </c>
      <c r="S29" s="63">
        <f>SUM(S27:S28)</f>
        <v>284.74</v>
      </c>
      <c r="T29" s="188"/>
      <c r="U29" s="62" t="s">
        <v>0</v>
      </c>
      <c r="V29" s="63">
        <f>SUM(V27:V28)</f>
        <v>332.2</v>
      </c>
      <c r="W29" s="188"/>
      <c r="X29" s="58" t="s">
        <v>0</v>
      </c>
      <c r="Y29" s="59">
        <f>SUM(Y27:Y28)</f>
        <v>1423.72</v>
      </c>
    </row>
    <row r="30" spans="1:25" ht="5.25" customHeight="1" x14ac:dyDescent="0.2">
      <c r="A30" s="34"/>
      <c r="B30" s="35"/>
      <c r="C30" s="52"/>
      <c r="D30" s="53"/>
      <c r="E30" s="48"/>
      <c r="F30" s="52"/>
      <c r="G30" s="53"/>
      <c r="H30" s="48"/>
      <c r="I30" s="52"/>
      <c r="J30" s="53"/>
      <c r="K30" s="48"/>
      <c r="L30" s="52"/>
      <c r="M30" s="53"/>
      <c r="N30" s="48"/>
      <c r="O30" s="52"/>
      <c r="P30" s="53"/>
      <c r="Q30" s="48"/>
      <c r="R30" s="52"/>
      <c r="S30" s="53"/>
      <c r="T30" s="48"/>
      <c r="U30" s="52"/>
      <c r="V30" s="53"/>
      <c r="W30" s="48"/>
      <c r="X30" s="44"/>
      <c r="Y30" s="51"/>
    </row>
    <row r="31" spans="1:25" s="98" customFormat="1" ht="15" customHeight="1" x14ac:dyDescent="0.2">
      <c r="A31" s="212">
        <v>6</v>
      </c>
      <c r="B31" s="93" t="s">
        <v>20</v>
      </c>
      <c r="C31" s="52" t="s">
        <v>0</v>
      </c>
      <c r="D31" s="99">
        <f>ROUND($A31*C$12*4.33*$M$7,2)</f>
        <v>0</v>
      </c>
      <c r="E31" s="187">
        <v>5</v>
      </c>
      <c r="F31" s="52" t="s">
        <v>0</v>
      </c>
      <c r="G31" s="99">
        <f>ROUND($A31*F$12*4.33*$M$7,2)</f>
        <v>0</v>
      </c>
      <c r="H31" s="187">
        <v>0</v>
      </c>
      <c r="I31" s="52" t="s">
        <v>0</v>
      </c>
      <c r="J31" s="99">
        <f>ROUND($A31*I$12*4.33*$M$7,2)</f>
        <v>0</v>
      </c>
      <c r="K31" s="187">
        <v>1</v>
      </c>
      <c r="L31" s="52" t="s">
        <v>0</v>
      </c>
      <c r="M31" s="99">
        <f>ROUND($A31*L$12*4.33*$M$7,2)</f>
        <v>0</v>
      </c>
      <c r="N31" s="187">
        <v>0</v>
      </c>
      <c r="O31" s="52" t="s">
        <v>0</v>
      </c>
      <c r="P31" s="99">
        <f>ROUND($A31*O$12*4.33*$M$7,2)</f>
        <v>0</v>
      </c>
      <c r="Q31" s="187">
        <v>1</v>
      </c>
      <c r="R31" s="52" t="s">
        <v>0</v>
      </c>
      <c r="S31" s="99">
        <f>ROUND($A31*R$12*4.33*$M$7,2)</f>
        <v>0</v>
      </c>
      <c r="T31" s="187">
        <v>0</v>
      </c>
      <c r="U31" s="52" t="s">
        <v>0</v>
      </c>
      <c r="V31" s="99">
        <f>ROUND($A31*U$12*4.33*$M$7,2)</f>
        <v>0</v>
      </c>
      <c r="W31" s="187">
        <v>0</v>
      </c>
      <c r="X31" s="100" t="s">
        <v>0</v>
      </c>
      <c r="Y31" s="101">
        <f>ROUND((D31*$E31)+(G31*$H31)+(J31*$K31)+(M31*$N31)+(P31*$Q31)+(S31*$T31)+(V31*$W31),2)</f>
        <v>0</v>
      </c>
    </row>
    <row r="32" spans="1:25" s="36" customFormat="1" ht="15" customHeight="1" x14ac:dyDescent="0.2">
      <c r="A32" s="212"/>
      <c r="B32" s="38" t="s">
        <v>21</v>
      </c>
      <c r="C32" s="44" t="s">
        <v>0</v>
      </c>
      <c r="D32" s="45">
        <f>ROUND((($A31*C$12)*4.33)*$M$10,2)</f>
        <v>71.19</v>
      </c>
      <c r="E32" s="187"/>
      <c r="F32" s="44" t="s">
        <v>0</v>
      </c>
      <c r="G32" s="45">
        <f>ROUND((($A31*F$12)*4.33)*$M$10,2)</f>
        <v>142.37</v>
      </c>
      <c r="H32" s="187"/>
      <c r="I32" s="44" t="s">
        <v>0</v>
      </c>
      <c r="J32" s="45">
        <f>ROUND((($A31*I$12)*4.33)*$M$10,2)</f>
        <v>213.56</v>
      </c>
      <c r="K32" s="187"/>
      <c r="L32" s="44" t="s">
        <v>0</v>
      </c>
      <c r="M32" s="45">
        <f>ROUND((($A31*L$12)*4.33)*$M$10,2)</f>
        <v>284.74</v>
      </c>
      <c r="N32" s="187"/>
      <c r="O32" s="44" t="s">
        <v>0</v>
      </c>
      <c r="P32" s="45">
        <f>ROUND((($A31*O$12)*4.33)*$M$10,2)</f>
        <v>355.93</v>
      </c>
      <c r="Q32" s="187"/>
      <c r="R32" s="44" t="s">
        <v>0</v>
      </c>
      <c r="S32" s="45">
        <f>ROUND((($A31*R$12)*4.33)*$M$10,2)</f>
        <v>427.11</v>
      </c>
      <c r="T32" s="187"/>
      <c r="U32" s="44" t="s">
        <v>0</v>
      </c>
      <c r="V32" s="45">
        <f>ROUND((($A31*U$12)*4.33)*$M$10,2)</f>
        <v>498.3</v>
      </c>
      <c r="W32" s="187"/>
      <c r="X32" s="46" t="s">
        <v>0</v>
      </c>
      <c r="Y32" s="47">
        <f>ROUND((D32*$E31)+(G32*$H31)+(J32*$K31)+(M32*$N31)+(P32*$Q31)+(S32*$T31)+(V32*$W31),2)</f>
        <v>925.44</v>
      </c>
    </row>
    <row r="33" spans="1:27" ht="15" customHeight="1" x14ac:dyDescent="0.2">
      <c r="A33" s="213"/>
      <c r="B33" s="37" t="s">
        <v>22</v>
      </c>
      <c r="C33" s="62" t="s">
        <v>0</v>
      </c>
      <c r="D33" s="63">
        <f>SUM(D31:D32)</f>
        <v>71.19</v>
      </c>
      <c r="E33" s="188"/>
      <c r="F33" s="62" t="s">
        <v>0</v>
      </c>
      <c r="G33" s="63">
        <f>SUM(G31:G32)</f>
        <v>142.37</v>
      </c>
      <c r="H33" s="188"/>
      <c r="I33" s="62" t="s">
        <v>0</v>
      </c>
      <c r="J33" s="63">
        <f>SUM(J31:J32)</f>
        <v>213.56</v>
      </c>
      <c r="K33" s="188"/>
      <c r="L33" s="62" t="s">
        <v>0</v>
      </c>
      <c r="M33" s="63">
        <f>SUM(M31:M32)</f>
        <v>284.74</v>
      </c>
      <c r="N33" s="188"/>
      <c r="O33" s="62" t="s">
        <v>0</v>
      </c>
      <c r="P33" s="63">
        <f>SUM(P31:P32)</f>
        <v>355.93</v>
      </c>
      <c r="Q33" s="188"/>
      <c r="R33" s="62" t="s">
        <v>0</v>
      </c>
      <c r="S33" s="63">
        <f>SUM(S31:S32)</f>
        <v>427.11</v>
      </c>
      <c r="T33" s="188"/>
      <c r="U33" s="62" t="s">
        <v>0</v>
      </c>
      <c r="V33" s="63">
        <f>SUM(V31:V32)</f>
        <v>498.3</v>
      </c>
      <c r="W33" s="188"/>
      <c r="X33" s="58" t="s">
        <v>0</v>
      </c>
      <c r="Y33" s="59">
        <f>SUM(Y31:Y32)</f>
        <v>925.44</v>
      </c>
    </row>
    <row r="34" spans="1:27" ht="5.25" customHeight="1" x14ac:dyDescent="0.2">
      <c r="A34" s="34"/>
      <c r="B34" s="35"/>
      <c r="C34" s="52"/>
      <c r="D34" s="53"/>
      <c r="E34" s="48"/>
      <c r="F34" s="52"/>
      <c r="G34" s="53"/>
      <c r="H34" s="48"/>
      <c r="I34" s="52"/>
      <c r="J34" s="53"/>
      <c r="K34" s="48"/>
      <c r="L34" s="52"/>
      <c r="M34" s="53"/>
      <c r="N34" s="48"/>
      <c r="O34" s="52"/>
      <c r="P34" s="53"/>
      <c r="Q34" s="48"/>
      <c r="R34" s="52"/>
      <c r="S34" s="53"/>
      <c r="T34" s="48"/>
      <c r="U34" s="52"/>
      <c r="V34" s="53"/>
      <c r="W34" s="48"/>
      <c r="X34" s="44"/>
      <c r="Y34" s="51"/>
    </row>
    <row r="35" spans="1:27" s="98" customFormat="1" ht="15" customHeight="1" x14ac:dyDescent="0.2">
      <c r="A35" s="212">
        <v>8</v>
      </c>
      <c r="B35" s="93" t="s">
        <v>20</v>
      </c>
      <c r="C35" s="52" t="s">
        <v>0</v>
      </c>
      <c r="D35" s="99">
        <f>ROUND($A35*C$12*4.33*$M$7,2)</f>
        <v>0</v>
      </c>
      <c r="E35" s="187">
        <v>1</v>
      </c>
      <c r="F35" s="52" t="s">
        <v>0</v>
      </c>
      <c r="G35" s="99">
        <f>ROUND($A35*F$12*4.33*$M$7,2)</f>
        <v>0</v>
      </c>
      <c r="H35" s="187">
        <v>0</v>
      </c>
      <c r="I35" s="52" t="s">
        <v>0</v>
      </c>
      <c r="J35" s="99">
        <f>ROUND($A35*I$12*4.33*$M$7,2)</f>
        <v>0</v>
      </c>
      <c r="K35" s="187">
        <v>2</v>
      </c>
      <c r="L35" s="52" t="s">
        <v>0</v>
      </c>
      <c r="M35" s="99">
        <f>ROUND($A35*L$12*4.33*$M$7,2)</f>
        <v>0</v>
      </c>
      <c r="N35" s="187">
        <v>1</v>
      </c>
      <c r="O35" s="52" t="s">
        <v>0</v>
      </c>
      <c r="P35" s="99">
        <f>ROUND($A35*O$12*4.33*$M$7,2)</f>
        <v>0</v>
      </c>
      <c r="Q35" s="187">
        <v>1</v>
      </c>
      <c r="R35" s="52" t="s">
        <v>0</v>
      </c>
      <c r="S35" s="99">
        <f>ROUND($A35*R$12*4.33*$M$7,2)</f>
        <v>0</v>
      </c>
      <c r="T35" s="187">
        <v>0</v>
      </c>
      <c r="U35" s="52" t="s">
        <v>0</v>
      </c>
      <c r="V35" s="99">
        <f>ROUND($A35*U$12*4.33*$M$7,2)</f>
        <v>0</v>
      </c>
      <c r="W35" s="187">
        <v>0</v>
      </c>
      <c r="X35" s="100" t="s">
        <v>0</v>
      </c>
      <c r="Y35" s="101">
        <f>ROUND((D35*$E35)+(G35*$H35)+(J35*$K35)+(M35*$N35)+(P35*$Q35)+(S35*$T35)+(V35*$W35),2)</f>
        <v>0</v>
      </c>
    </row>
    <row r="36" spans="1:27" s="36" customFormat="1" ht="15" customHeight="1" x14ac:dyDescent="0.2">
      <c r="A36" s="212"/>
      <c r="B36" s="38" t="s">
        <v>21</v>
      </c>
      <c r="C36" s="44" t="s">
        <v>0</v>
      </c>
      <c r="D36" s="45">
        <f>ROUND((($A35*C$12)*4.33)*$M$10,2)</f>
        <v>94.91</v>
      </c>
      <c r="E36" s="187"/>
      <c r="F36" s="44" t="s">
        <v>0</v>
      </c>
      <c r="G36" s="45">
        <f>ROUND((($A35*F$12)*4.33)*$M$10,2)</f>
        <v>189.83</v>
      </c>
      <c r="H36" s="187"/>
      <c r="I36" s="44" t="s">
        <v>0</v>
      </c>
      <c r="J36" s="45">
        <f>ROUND((($A35*I$12)*4.33)*$M$10,2)</f>
        <v>284.74</v>
      </c>
      <c r="K36" s="187"/>
      <c r="L36" s="44" t="s">
        <v>0</v>
      </c>
      <c r="M36" s="45">
        <f>ROUND((($A35*L$12)*4.33)*$M$10,2)</f>
        <v>379.65</v>
      </c>
      <c r="N36" s="187"/>
      <c r="O36" s="44" t="s">
        <v>0</v>
      </c>
      <c r="P36" s="45">
        <f>ROUND((($A35*O$12)*4.33)*$M$10,2)</f>
        <v>474.57</v>
      </c>
      <c r="Q36" s="187"/>
      <c r="R36" s="44" t="s">
        <v>0</v>
      </c>
      <c r="S36" s="45">
        <f>ROUND((($A35*R$12)*4.33)*$M$10,2)</f>
        <v>569.48</v>
      </c>
      <c r="T36" s="187"/>
      <c r="U36" s="44" t="s">
        <v>0</v>
      </c>
      <c r="V36" s="45">
        <f>ROUND((($A35*U$12)*4.33)*$M$10,2)</f>
        <v>664.4</v>
      </c>
      <c r="W36" s="187"/>
      <c r="X36" s="46" t="s">
        <v>0</v>
      </c>
      <c r="Y36" s="47">
        <f>ROUND((D36*$E35)+(G36*$H35)+(J36*$K35)+(M36*$N35)+(P36*$Q35)+(S36*$T35)+(V36*$W35),2)</f>
        <v>1518.61</v>
      </c>
    </row>
    <row r="37" spans="1:27" ht="15" customHeight="1" thickBot="1" x14ac:dyDescent="0.25">
      <c r="A37" s="212"/>
      <c r="B37" s="41" t="s">
        <v>22</v>
      </c>
      <c r="C37" s="60" t="s">
        <v>0</v>
      </c>
      <c r="D37" s="61">
        <f>SUM(D35:D36)</f>
        <v>94.91</v>
      </c>
      <c r="E37" s="187"/>
      <c r="F37" s="60" t="s">
        <v>0</v>
      </c>
      <c r="G37" s="61">
        <f>SUM(G35:G36)</f>
        <v>189.83</v>
      </c>
      <c r="H37" s="187"/>
      <c r="I37" s="60" t="s">
        <v>0</v>
      </c>
      <c r="J37" s="61">
        <f>SUM(J35:J36)</f>
        <v>284.74</v>
      </c>
      <c r="K37" s="187"/>
      <c r="L37" s="60" t="s">
        <v>0</v>
      </c>
      <c r="M37" s="61">
        <f>SUM(M35:M36)</f>
        <v>379.65</v>
      </c>
      <c r="N37" s="187"/>
      <c r="O37" s="60" t="s">
        <v>0</v>
      </c>
      <c r="P37" s="61">
        <f>SUM(P35:P36)</f>
        <v>474.57</v>
      </c>
      <c r="Q37" s="187"/>
      <c r="R37" s="60" t="s">
        <v>0</v>
      </c>
      <c r="S37" s="61">
        <f>SUM(S35:S36)</f>
        <v>569.48</v>
      </c>
      <c r="T37" s="187"/>
      <c r="U37" s="60" t="s">
        <v>0</v>
      </c>
      <c r="V37" s="61">
        <f>SUM(V35:V36)</f>
        <v>664.4</v>
      </c>
      <c r="W37" s="187"/>
      <c r="X37" s="56" t="s">
        <v>0</v>
      </c>
      <c r="Y37" s="57">
        <f>SUM(Y35:Y36)</f>
        <v>1518.61</v>
      </c>
    </row>
    <row r="38" spans="1:27" ht="20.100000000000001" customHeight="1" thickBot="1" x14ac:dyDescent="0.25">
      <c r="A38" s="81" t="s">
        <v>38</v>
      </c>
      <c r="B38" s="82"/>
      <c r="C38" s="82"/>
      <c r="D38" s="82"/>
      <c r="E38" s="82"/>
      <c r="F38" s="82"/>
      <c r="G38" s="82"/>
      <c r="H38" s="82"/>
      <c r="I38" s="82"/>
      <c r="J38" s="82"/>
      <c r="K38" s="82"/>
      <c r="L38" s="82"/>
      <c r="M38" s="82"/>
      <c r="N38" s="82"/>
      <c r="O38" s="82"/>
      <c r="P38" s="82"/>
      <c r="Q38" s="82"/>
      <c r="R38" s="82"/>
      <c r="S38" s="82"/>
      <c r="T38" s="82"/>
      <c r="U38" s="82"/>
      <c r="V38" s="82"/>
      <c r="W38" s="82"/>
      <c r="X38" s="83" t="s">
        <v>0</v>
      </c>
      <c r="Y38" s="84">
        <f>Y17+Y21+Y25+Y29+Y33+Y37</f>
        <v>5160.97</v>
      </c>
    </row>
    <row r="39" spans="1:27" ht="20.100000000000001" customHeight="1" thickBot="1" x14ac:dyDescent="0.25">
      <c r="A39" s="42" t="s">
        <v>40</v>
      </c>
      <c r="B39" s="43"/>
      <c r="C39" s="43"/>
      <c r="D39" s="43"/>
      <c r="E39" s="43"/>
      <c r="F39" s="43"/>
      <c r="G39" s="43"/>
      <c r="H39" s="43"/>
      <c r="I39" s="43"/>
      <c r="J39" s="43"/>
      <c r="K39" s="43"/>
      <c r="L39" s="43"/>
      <c r="M39" s="43"/>
      <c r="N39" s="43"/>
      <c r="O39" s="43"/>
      <c r="P39" s="43"/>
      <c r="Q39" s="43"/>
      <c r="R39" s="43"/>
      <c r="S39" s="43"/>
      <c r="T39" s="43"/>
      <c r="U39" s="43"/>
      <c r="V39" s="43"/>
      <c r="W39" s="43"/>
      <c r="X39" s="54" t="s">
        <v>0</v>
      </c>
      <c r="Y39" s="55">
        <f>Y38*12</f>
        <v>61931.64</v>
      </c>
    </row>
    <row r="40" spans="1:27" s="11" customFormat="1" ht="13.5" thickTop="1" x14ac:dyDescent="0.2">
      <c r="A40" s="10"/>
      <c r="B40" s="10"/>
      <c r="C40" s="14"/>
      <c r="D40" s="14"/>
      <c r="F40" s="14"/>
      <c r="G40" s="14"/>
      <c r="I40" s="14"/>
      <c r="J40" s="14"/>
      <c r="L40" s="14"/>
      <c r="M40" s="14"/>
      <c r="O40" s="14"/>
      <c r="P40" s="14"/>
      <c r="R40" s="14"/>
      <c r="S40" s="14"/>
      <c r="U40" s="14"/>
      <c r="V40" s="14"/>
      <c r="X40" s="7"/>
      <c r="Y40" s="14"/>
      <c r="Z40" s="7"/>
      <c r="AA40" s="7"/>
    </row>
    <row r="41" spans="1:27" s="11" customFormat="1" x14ac:dyDescent="0.2">
      <c r="A41" s="10"/>
      <c r="B41" s="10"/>
      <c r="C41" s="14"/>
      <c r="D41" s="14"/>
      <c r="F41" s="14"/>
      <c r="G41" s="14"/>
      <c r="I41" s="14"/>
      <c r="J41" s="14"/>
      <c r="L41" s="14"/>
      <c r="M41" s="14"/>
      <c r="O41" s="14"/>
      <c r="P41" s="14"/>
      <c r="R41" s="14"/>
      <c r="S41" s="14"/>
      <c r="U41" s="14"/>
      <c r="V41" s="14"/>
      <c r="X41" s="7"/>
      <c r="Y41" s="14"/>
      <c r="Z41" s="7"/>
      <c r="AA41" s="7"/>
    </row>
  </sheetData>
  <sheetProtection algorithmName="SHA-512" hashValue="4+QomxiC7e3BD4AbGg9BKLlnTPYZnsm2rYgb20zHaw0W0sJc6gfoiOhzRivIkL6cdVQa3joNCPyuegBDOqg/ZA==" saltValue="SMC3xTTFVj7JzKhLtC/q0g==" spinCount="100000" sheet="1" objects="1" scenarios="1" selectLockedCells="1"/>
  <protectedRanges>
    <protectedRange sqref="M6:M7" name="Range2"/>
    <protectedRange sqref="J1:V1" name="Range1"/>
  </protectedRanges>
  <mergeCells count="79">
    <mergeCell ref="T35:T37"/>
    <mergeCell ref="W35:W37"/>
    <mergeCell ref="A35:A37"/>
    <mergeCell ref="E35:E37"/>
    <mergeCell ref="H35:H37"/>
    <mergeCell ref="K35:K37"/>
    <mergeCell ref="N35:N37"/>
    <mergeCell ref="Q35:Q37"/>
    <mergeCell ref="Q27:Q29"/>
    <mergeCell ref="A23:A25"/>
    <mergeCell ref="T27:T29"/>
    <mergeCell ref="W27:W29"/>
    <mergeCell ref="A31:A33"/>
    <mergeCell ref="E31:E33"/>
    <mergeCell ref="H31:H33"/>
    <mergeCell ref="K31:K33"/>
    <mergeCell ref="N31:N33"/>
    <mergeCell ref="Q31:Q33"/>
    <mergeCell ref="T31:T33"/>
    <mergeCell ref="W31:W33"/>
    <mergeCell ref="A27:A29"/>
    <mergeCell ref="E27:E29"/>
    <mergeCell ref="H27:H29"/>
    <mergeCell ref="K27:K29"/>
    <mergeCell ref="N27:N29"/>
    <mergeCell ref="A13:A14"/>
    <mergeCell ref="B13:B14"/>
    <mergeCell ref="A12:B12"/>
    <mergeCell ref="A19:A21"/>
    <mergeCell ref="E19:E21"/>
    <mergeCell ref="A15:A17"/>
    <mergeCell ref="E15:E17"/>
    <mergeCell ref="H15:H17"/>
    <mergeCell ref="K15:K17"/>
    <mergeCell ref="N15:N17"/>
    <mergeCell ref="E23:E25"/>
    <mergeCell ref="H23:H25"/>
    <mergeCell ref="K23:K25"/>
    <mergeCell ref="N23:N25"/>
    <mergeCell ref="F14:G14"/>
    <mergeCell ref="Q23:Q25"/>
    <mergeCell ref="T23:T25"/>
    <mergeCell ref="T15:T17"/>
    <mergeCell ref="O14:P14"/>
    <mergeCell ref="U14:V14"/>
    <mergeCell ref="T19:T21"/>
    <mergeCell ref="Q15:Q17"/>
    <mergeCell ref="X12:Y12"/>
    <mergeCell ref="H19:H21"/>
    <mergeCell ref="K19:K21"/>
    <mergeCell ref="N19:N21"/>
    <mergeCell ref="C13:D13"/>
    <mergeCell ref="F13:G13"/>
    <mergeCell ref="I13:J13"/>
    <mergeCell ref="X13:Y14"/>
    <mergeCell ref="C14:D14"/>
    <mergeCell ref="I14:J14"/>
    <mergeCell ref="L14:M14"/>
    <mergeCell ref="L13:M13"/>
    <mergeCell ref="O13:P13"/>
    <mergeCell ref="R13:S13"/>
    <mergeCell ref="R14:S14"/>
    <mergeCell ref="U13:V13"/>
    <mergeCell ref="J1:V1"/>
    <mergeCell ref="U11:W11"/>
    <mergeCell ref="W23:W25"/>
    <mergeCell ref="O12:Q12"/>
    <mergeCell ref="R12:T12"/>
    <mergeCell ref="U12:W12"/>
    <mergeCell ref="W19:W21"/>
    <mergeCell ref="W15:W17"/>
    <mergeCell ref="Q19:Q21"/>
    <mergeCell ref="A2:Y2"/>
    <mergeCell ref="A3:Y3"/>
    <mergeCell ref="A4:Y4"/>
    <mergeCell ref="C12:E12"/>
    <mergeCell ref="F12:H12"/>
    <mergeCell ref="I12:K12"/>
    <mergeCell ref="L12:N12"/>
  </mergeCells>
  <printOptions horizontalCentered="1"/>
  <pageMargins left="0.5" right="0.5" top="1.1499999999999999" bottom="0.75" header="0.5" footer="0.5"/>
  <pageSetup scale="82" orientation="landscape" r:id="rId1"/>
  <headerFooter alignWithMargins="0">
    <oddHeader>&amp;CTOWN OF SOUTHWEST RANCHES, FLORIDA
RFP – Solid Waste, Recyclables, and Bulk Waste Collection and Disposal
RFP No. 17-003</oddHeader>
    <oddFooter>&amp;R&amp;"-,Regular"&amp;12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showGridLines="0" zoomScaleNormal="100" workbookViewId="0">
      <selection activeCell="G9" sqref="G9"/>
    </sheetView>
  </sheetViews>
  <sheetFormatPr defaultRowHeight="12.75" x14ac:dyDescent="0.2"/>
  <cols>
    <col min="1" max="1" width="6.42578125" style="106" customWidth="1"/>
    <col min="2" max="2" width="31.85546875" style="106" customWidth="1"/>
    <col min="3" max="3" width="3.140625" style="106" bestFit="1" customWidth="1"/>
    <col min="4" max="4" width="10.7109375" style="106" customWidth="1"/>
    <col min="5" max="5" width="3.140625" style="106" bestFit="1" customWidth="1"/>
    <col min="6" max="6" width="10.7109375" style="106" customWidth="1"/>
    <col min="7" max="7" width="3.140625" style="106" bestFit="1" customWidth="1"/>
    <col min="8" max="8" width="10.7109375" style="106" customWidth="1"/>
    <col min="9" max="16384" width="9.140625" style="106"/>
  </cols>
  <sheetData>
    <row r="1" spans="1:12" ht="21" customHeight="1" x14ac:dyDescent="0.25">
      <c r="A1" s="105"/>
      <c r="B1" s="105" t="s">
        <v>44</v>
      </c>
      <c r="C1" s="105"/>
      <c r="D1" s="179"/>
      <c r="E1" s="179"/>
      <c r="F1" s="179"/>
      <c r="G1" s="179"/>
      <c r="H1" s="179"/>
    </row>
    <row r="2" spans="1:12" ht="15.75" x14ac:dyDescent="0.25">
      <c r="A2" s="215" t="s">
        <v>25</v>
      </c>
      <c r="B2" s="215"/>
      <c r="C2" s="215"/>
      <c r="D2" s="215"/>
      <c r="E2" s="215"/>
      <c r="F2" s="215"/>
      <c r="G2" s="215"/>
      <c r="H2" s="215"/>
    </row>
    <row r="3" spans="1:12" ht="15" x14ac:dyDescent="0.2">
      <c r="A3" s="216" t="s">
        <v>74</v>
      </c>
      <c r="B3" s="216"/>
      <c r="C3" s="216"/>
      <c r="D3" s="216"/>
      <c r="E3" s="216"/>
      <c r="F3" s="216"/>
      <c r="G3" s="216"/>
      <c r="H3" s="216"/>
    </row>
    <row r="4" spans="1:12" ht="15" x14ac:dyDescent="0.2">
      <c r="A4" s="107"/>
      <c r="B4" s="107"/>
      <c r="C4" s="107"/>
      <c r="D4" s="107"/>
      <c r="E4" s="107"/>
      <c r="F4" s="107"/>
      <c r="G4" s="107"/>
      <c r="H4" s="107"/>
    </row>
    <row r="5" spans="1:12" ht="15.75" x14ac:dyDescent="0.25">
      <c r="A5" s="215" t="s">
        <v>47</v>
      </c>
      <c r="B5" s="215"/>
      <c r="C5" s="215"/>
      <c r="D5" s="215"/>
      <c r="E5" s="215"/>
      <c r="F5" s="215"/>
      <c r="G5" s="215"/>
      <c r="H5" s="215"/>
    </row>
    <row r="6" spans="1:12" ht="9" customHeight="1" x14ac:dyDescent="0.2"/>
    <row r="7" spans="1:12" ht="61.5" customHeight="1" x14ac:dyDescent="0.2">
      <c r="A7" s="227" t="s">
        <v>89</v>
      </c>
      <c r="B7" s="217"/>
      <c r="C7" s="217"/>
      <c r="D7" s="217"/>
      <c r="E7" s="217"/>
      <c r="F7" s="217"/>
      <c r="G7" s="217"/>
      <c r="H7" s="217"/>
    </row>
    <row r="8" spans="1:12" ht="15.75" customHeight="1" thickBot="1" x14ac:dyDescent="0.25">
      <c r="J8" s="108"/>
      <c r="K8" s="108"/>
      <c r="L8" s="108"/>
    </row>
    <row r="9" spans="1:12" s="109" customFormat="1" ht="45.75" customHeight="1" thickTop="1" thickBot="1" x14ac:dyDescent="0.25">
      <c r="A9" s="218" t="s">
        <v>48</v>
      </c>
      <c r="B9" s="219"/>
      <c r="C9" s="220" t="s">
        <v>49</v>
      </c>
      <c r="D9" s="219"/>
      <c r="E9" s="220" t="s">
        <v>50</v>
      </c>
      <c r="F9" s="219"/>
      <c r="G9" s="220" t="s">
        <v>51</v>
      </c>
      <c r="H9" s="221"/>
      <c r="J9" s="110"/>
      <c r="K9" s="111"/>
      <c r="L9" s="110"/>
    </row>
    <row r="10" spans="1:12" s="112" customFormat="1" ht="30" customHeight="1" x14ac:dyDescent="0.2">
      <c r="A10" s="275" t="s">
        <v>61</v>
      </c>
      <c r="B10" s="276"/>
      <c r="C10" s="115" t="s">
        <v>0</v>
      </c>
      <c r="D10" s="88"/>
      <c r="E10" s="115" t="s">
        <v>0</v>
      </c>
      <c r="F10" s="88"/>
      <c r="G10" s="115" t="s">
        <v>0</v>
      </c>
      <c r="H10" s="102"/>
      <c r="J10" s="113"/>
      <c r="K10" s="114"/>
      <c r="L10" s="113"/>
    </row>
    <row r="11" spans="1:12" s="112" customFormat="1" ht="30" customHeight="1" x14ac:dyDescent="0.2">
      <c r="A11" s="275" t="s">
        <v>62</v>
      </c>
      <c r="B11" s="276"/>
      <c r="C11" s="115" t="s">
        <v>0</v>
      </c>
      <c r="D11" s="88"/>
      <c r="E11" s="115" t="s">
        <v>0</v>
      </c>
      <c r="F11" s="88"/>
      <c r="G11" s="115" t="s">
        <v>0</v>
      </c>
      <c r="H11" s="102"/>
      <c r="J11" s="113"/>
      <c r="K11" s="116"/>
      <c r="L11" s="113"/>
    </row>
    <row r="12" spans="1:12" s="112" customFormat="1" ht="30" customHeight="1" thickBot="1" x14ac:dyDescent="0.25">
      <c r="A12" s="277" t="s">
        <v>63</v>
      </c>
      <c r="B12" s="278"/>
      <c r="C12" s="117" t="s">
        <v>0</v>
      </c>
      <c r="D12" s="103"/>
      <c r="E12" s="117" t="s">
        <v>0</v>
      </c>
      <c r="F12" s="103"/>
      <c r="G12" s="117" t="s">
        <v>0</v>
      </c>
      <c r="H12" s="104"/>
      <c r="J12" s="113"/>
      <c r="K12" s="114"/>
      <c r="L12" s="113"/>
    </row>
    <row r="13" spans="1:12" ht="13.5" thickTop="1" x14ac:dyDescent="0.2"/>
    <row r="16" spans="1:12" x14ac:dyDescent="0.2">
      <c r="B16" s="118"/>
    </row>
  </sheetData>
  <sheetProtection algorithmName="SHA-512" hashValue="bsYOj5HzEDXk0gXXm774KVf/Gk4qTrjPm9dzmo34O17in3+6FNssQbDkiQ9Z0NL42wp9pY+5zuGYPZ9buS5dHw==" saltValue="vhHDGrMuAvohwLLXg3fWfw==" spinCount="100000" sheet="1" objects="1" scenarios="1" selectLockedCells="1"/>
  <protectedRanges>
    <protectedRange sqref="H10:H12" name="Range4"/>
    <protectedRange sqref="D10:D12" name="Range2"/>
    <protectedRange sqref="D1:H1" name="Range1"/>
    <protectedRange sqref="F10:F12" name="Range3"/>
  </protectedRanges>
  <mergeCells count="12">
    <mergeCell ref="A10:B10"/>
    <mergeCell ref="A11:B11"/>
    <mergeCell ref="A12:B12"/>
    <mergeCell ref="A5:H5"/>
    <mergeCell ref="C9:D9"/>
    <mergeCell ref="E9:F9"/>
    <mergeCell ref="G9:H9"/>
    <mergeCell ref="D1:H1"/>
    <mergeCell ref="A2:H2"/>
    <mergeCell ref="A3:H3"/>
    <mergeCell ref="A7:H7"/>
    <mergeCell ref="A9:B9"/>
  </mergeCells>
  <printOptions horizontalCentered="1"/>
  <pageMargins left="0.5" right="0.5" top="1.25" bottom="0.75" header="0.5" footer="0.5"/>
  <pageSetup orientation="portrait" r:id="rId1"/>
  <headerFooter alignWithMargins="0">
    <oddHeader>&amp;CTOWN OF SOUTHWEST RANCHES, FLORIDA
RFP – Solid Waste, Recyclables, and Bulk Waste Collection and Disposal
RFP No. 17-003</oddHeader>
    <oddFooter>&amp;R&amp;"-,Regular"&amp;12 49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Page 1</vt:lpstr>
      <vt:lpstr>Page 2</vt:lpstr>
      <vt:lpstr>Page 3</vt:lpstr>
      <vt:lpstr>Page 4</vt:lpstr>
      <vt:lpstr>Page 5</vt:lpstr>
      <vt:lpstr>'Page 1'!Print_Area</vt:lpstr>
      <vt:lpstr>'Page 2'!Print_Area</vt:lpstr>
      <vt:lpstr>'Page 3'!Print_Area</vt:lpstr>
      <vt:lpstr>'Page 5'!Print_Area</vt:lpstr>
    </vt:vector>
  </TitlesOfParts>
  <Company>Kessler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Robin Mitchell</cp:lastModifiedBy>
  <cp:lastPrinted>2017-02-16T18:32:05Z</cp:lastPrinted>
  <dcterms:created xsi:type="dcterms:W3CDTF">2003-06-26T15:36:09Z</dcterms:created>
  <dcterms:modified xsi:type="dcterms:W3CDTF">2017-02-16T18:33:24Z</dcterms:modified>
</cp:coreProperties>
</file>